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55" activeTab="0"/>
  </bookViews>
  <sheets>
    <sheet name="BARTLET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<sst xmlns="http://schemas.openxmlformats.org/spreadsheetml/2006/main" count="62" uniqueCount="61">
  <si>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日本晴</t>
  </si>
  <si>
    <t>黄金晴</t>
  </si>
  <si>
    <t>南海121</t>
  </si>
  <si>
    <t>ちくし11</t>
  </si>
  <si>
    <t>ss</t>
  </si>
  <si>
    <t>ms</t>
  </si>
  <si>
    <t>log(ms)</t>
  </si>
  <si>
    <t>X0.05</t>
  </si>
  <si>
    <t>X0.01</t>
  </si>
  <si>
    <t>答え</t>
  </si>
  <si>
    <t>ちくし1</t>
  </si>
  <si>
    <t>ちくし2</t>
  </si>
  <si>
    <t>ちくし5</t>
  </si>
  <si>
    <r>
      <t>ちくし1</t>
    </r>
    <r>
      <rPr>
        <sz val="12"/>
        <rFont val="ＭＳ Ｐゴシック"/>
        <family val="3"/>
      </rPr>
      <t>2</t>
    </r>
  </si>
  <si>
    <r>
      <t>d</t>
    </r>
    <r>
      <rPr>
        <sz val="12"/>
        <rFont val="ＭＳ Ｐゴシック"/>
        <family val="3"/>
      </rPr>
      <t>f</t>
    </r>
  </si>
  <si>
    <t>標本数</t>
  </si>
  <si>
    <t>＊＊Bartlettによる分散の均一性の検定（スネデカー，２６４頁）　原著は丸めた数字で計算してるので若干計算結果が異なる＊＊</t>
  </si>
  <si>
    <t>最高10標本，30データ以内．標本の大きさの異なる場合（同じでも可）．</t>
  </si>
  <si>
    <t>均一でないときの平均値差の検定</t>
  </si>
  <si>
    <t>Ｆ値</t>
  </si>
  <si>
    <t>分散均一性の検定</t>
  </si>
  <si>
    <t>x2</t>
  </si>
  <si>
    <t>分散不均一のときの平均値の差の検定</t>
  </si>
  <si>
    <t>平均</t>
  </si>
  <si>
    <t>ｄｆ</t>
  </si>
  <si>
    <t>処理</t>
  </si>
  <si>
    <t>誤差</t>
  </si>
  <si>
    <t>以下計算枠</t>
  </si>
  <si>
    <t>n</t>
  </si>
  <si>
    <t>heikin</t>
  </si>
  <si>
    <t>ｄｆ</t>
  </si>
  <si>
    <t>１／ｄｆ</t>
  </si>
  <si>
    <t>omomi</t>
  </si>
  <si>
    <t>hein*omo</t>
  </si>
  <si>
    <t>kajuhei</t>
  </si>
  <si>
    <t>hensa</t>
  </si>
  <si>
    <t>ue^2</t>
  </si>
  <si>
    <t>omo*ue^2</t>
  </si>
  <si>
    <t>w/wa_wa</t>
  </si>
  <si>
    <t>1-ue^2</t>
  </si>
  <si>
    <t>ue/df</t>
  </si>
  <si>
    <t>F_dash</t>
  </si>
  <si>
    <t>f1</t>
  </si>
  <si>
    <t>f2</t>
  </si>
  <si>
    <t>f2_kiri</t>
  </si>
  <si>
    <t>数</t>
  </si>
  <si>
    <t>F値5%</t>
  </si>
  <si>
    <t>F値1%</t>
  </si>
  <si>
    <t>lsd(5%)</t>
  </si>
  <si>
    <t>反復代表値</t>
  </si>
  <si>
    <t>ms</t>
  </si>
  <si>
    <t>↑nsなら不均一とはいえない．</t>
  </si>
  <si>
    <t>df*logms</t>
  </si>
  <si>
    <t>m_s2</t>
  </si>
  <si>
    <t>logms</t>
  </si>
  <si>
    <t>x s_df</t>
  </si>
  <si>
    <t>x2</t>
  </si>
  <si>
    <t>hosei</t>
  </si>
  <si>
    <t>hosei_x2</t>
  </si>
  <si>
    <t xml:space="preserve"> 部分に値入力，又は外からコピー．余分は“クリア”．それ以外いじるな．</t>
  </si>
  <si>
    <t>平均平方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</si>
</sst>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2"/>
      <color indexed="10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12"/>
      <color indexed="9"/>
      <name val="ＭＳ Ｐゴシック"/>
      <family val="3"/>
    </font>
    <font>
      <sz val="10"/>
      <color indexed="9"/>
      <name val="Arial Unicode MS"/>
      <family val="2"/>
    </font>
    <font>
      <sz val="12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8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180" fontId="11" fillId="0" borderId="0" xfId="0" applyNumberFormat="1" applyFont="1" applyFill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11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 horizontal="center"/>
    </xf>
    <xf numFmtId="0" fontId="12" fillId="0" borderId="16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5" fillId="0" borderId="0" xfId="15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42</xdr:row>
      <xdr:rowOff>28575</xdr:rowOff>
    </xdr:from>
    <xdr:to>
      <xdr:col>7</xdr:col>
      <xdr:colOff>47625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7686675"/>
          <a:ext cx="1600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showOutlineSymbols="0" zoomScale="87" zoomScaleNormal="87" workbookViewId="0" topLeftCell="A1">
      <selection activeCell="A2" sqref="A2"/>
    </sheetView>
  </sheetViews>
  <sheetFormatPr defaultColWidth="6.75390625" defaultRowHeight="14.25"/>
  <cols>
    <col min="1" max="1" width="4.375" style="0" customWidth="1"/>
    <col min="2" max="2" width="7.625" style="0" customWidth="1"/>
    <col min="3" max="3" width="8.75390625" style="0" bestFit="1" customWidth="1"/>
    <col min="4" max="4" width="7.375" style="0" customWidth="1"/>
    <col min="5" max="5" width="7.50390625" style="0" customWidth="1"/>
    <col min="6" max="6" width="6.875" style="0" customWidth="1"/>
    <col min="7" max="7" width="6.625" style="0" customWidth="1"/>
    <col min="10" max="10" width="6.375" style="0" customWidth="1"/>
    <col min="11" max="11" width="6.875" style="0" customWidth="1"/>
    <col min="12" max="12" width="7.125" style="0" customWidth="1"/>
    <col min="13" max="13" width="6.25390625" style="0" customWidth="1"/>
    <col min="14" max="14" width="9.25390625" style="0" customWidth="1"/>
    <col min="15" max="15" width="7.50390625" style="0" customWidth="1"/>
    <col min="16" max="16" width="7.625" style="0" customWidth="1"/>
    <col min="17" max="18" width="7.00390625" style="0" customWidth="1"/>
    <col min="19" max="19" width="5.625" style="40" customWidth="1"/>
    <col min="20" max="21" width="5.75390625" style="46" hidden="1" customWidth="1"/>
    <col min="22" max="22" width="5.625" style="46" hidden="1" customWidth="1"/>
    <col min="23" max="23" width="5.875" style="46" hidden="1" customWidth="1"/>
    <col min="24" max="24" width="5.625" style="46" hidden="1" customWidth="1"/>
    <col min="25" max="25" width="5.75390625" style="46" hidden="1" customWidth="1"/>
    <col min="26" max="26" width="5.625" style="46" hidden="1" customWidth="1"/>
    <col min="27" max="27" width="4.75390625" style="46" hidden="1" customWidth="1"/>
    <col min="28" max="28" width="5.375" style="46" hidden="1" customWidth="1"/>
    <col min="29" max="29" width="5.25390625" style="46" hidden="1" customWidth="1"/>
    <col min="30" max="42" width="7.50390625" style="46" hidden="1" customWidth="1"/>
    <col min="43" max="55" width="7.50390625" style="40" customWidth="1"/>
    <col min="56" max="16384" width="7.50390625" style="0" customWidth="1"/>
  </cols>
  <sheetData>
    <row r="1" spans="1:55" ht="14.25">
      <c r="A1" s="1" t="s">
        <v>16</v>
      </c>
      <c r="S1" s="38"/>
      <c r="AB1" s="47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ht="14.25" customHeight="1">
      <c r="A2" s="1"/>
      <c r="S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ht="15" thickBot="1">
      <c r="A3" s="1"/>
      <c r="B3" t="s">
        <v>17</v>
      </c>
      <c r="S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ht="15" thickBot="1">
      <c r="A4" s="1"/>
      <c r="B4" s="35"/>
      <c r="C4" t="s">
        <v>59</v>
      </c>
      <c r="S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ht="12" customHeight="1">
      <c r="A5" s="1"/>
      <c r="S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3:55" ht="14.25"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S6" s="38"/>
      <c r="U6" s="4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3:55" ht="15" thickBot="1">
      <c r="C7" s="1" t="s">
        <v>0</v>
      </c>
      <c r="D7" s="1" t="s">
        <v>1</v>
      </c>
      <c r="E7" s="1" t="s">
        <v>2</v>
      </c>
      <c r="F7" s="1" t="s">
        <v>10</v>
      </c>
      <c r="G7" s="1" t="s">
        <v>11</v>
      </c>
      <c r="H7" s="1" t="s">
        <v>12</v>
      </c>
      <c r="I7" s="1" t="s">
        <v>3</v>
      </c>
      <c r="J7" s="1" t="s">
        <v>13</v>
      </c>
      <c r="L7" s="1"/>
      <c r="M7" s="1"/>
      <c r="P7" s="1"/>
      <c r="Q7" s="1"/>
      <c r="R7" s="1"/>
      <c r="S7" s="1"/>
      <c r="T7" s="48" t="s">
        <v>27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2:55" ht="14.25">
      <c r="B8" s="1">
        <v>1</v>
      </c>
      <c r="C8" s="2">
        <v>2</v>
      </c>
      <c r="D8" s="3">
        <v>3.5</v>
      </c>
      <c r="E8" s="3">
        <v>3.3</v>
      </c>
      <c r="F8" s="3">
        <v>3.2</v>
      </c>
      <c r="G8" s="4">
        <v>2.6</v>
      </c>
      <c r="H8" s="4">
        <v>3.1</v>
      </c>
      <c r="I8" s="4">
        <v>2.6</v>
      </c>
      <c r="J8" s="4">
        <v>2.5</v>
      </c>
      <c r="K8" s="4"/>
      <c r="L8" s="5"/>
      <c r="M8" s="19" t="s">
        <v>9</v>
      </c>
      <c r="N8" s="22" t="s">
        <v>21</v>
      </c>
      <c r="O8" s="20">
        <f>+AF20</f>
        <v>18.92157777881747</v>
      </c>
      <c r="P8" s="21" t="str">
        <f>IF(O8&gt;O19,IF(O8&gt;O20,"**","*"),"ns")</f>
        <v>**</v>
      </c>
      <c r="Q8" s="21"/>
      <c r="R8" s="21"/>
      <c r="S8" s="38"/>
      <c r="T8" s="49">
        <f aca="true" t="shared" si="0" ref="T8:T18">C8^2</f>
        <v>4</v>
      </c>
      <c r="U8" s="50">
        <f aca="true" t="shared" si="1" ref="U8:U18">D8^2</f>
        <v>12.25</v>
      </c>
      <c r="V8" s="50">
        <f aca="true" t="shared" si="2" ref="V8:V18">E8^2</f>
        <v>10.889999999999999</v>
      </c>
      <c r="W8" s="50">
        <f aca="true" t="shared" si="3" ref="W8:W18">F8^2</f>
        <v>10.240000000000002</v>
      </c>
      <c r="X8" s="50">
        <f aca="true" t="shared" si="4" ref="X8:X18">G8^2</f>
        <v>6.760000000000001</v>
      </c>
      <c r="Y8" s="50">
        <f aca="true" t="shared" si="5" ref="Y8:Y18">H8^2</f>
        <v>9.610000000000001</v>
      </c>
      <c r="Z8" s="50">
        <f aca="true" t="shared" si="6" ref="Z8:Z18">I8^2</f>
        <v>6.760000000000001</v>
      </c>
      <c r="AA8" s="50">
        <f aca="true" t="shared" si="7" ref="AA8:AA18">J8^2</f>
        <v>6.25</v>
      </c>
      <c r="AB8" s="50">
        <f aca="true" t="shared" si="8" ref="AB8:AB27">K8^2</f>
        <v>0</v>
      </c>
      <c r="AC8" s="50">
        <f aca="true" t="shared" si="9" ref="AC8:AC27">L8^2</f>
        <v>0</v>
      </c>
      <c r="AD8" s="51"/>
      <c r="AE8" s="52" t="s">
        <v>20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4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2:55" ht="14.25">
      <c r="B9" s="1">
        <v>2</v>
      </c>
      <c r="C9" s="6">
        <v>2.8</v>
      </c>
      <c r="D9" s="7">
        <v>2.8</v>
      </c>
      <c r="E9" s="7">
        <v>3.6</v>
      </c>
      <c r="F9" s="7">
        <v>3.3</v>
      </c>
      <c r="G9" s="8">
        <v>2.6</v>
      </c>
      <c r="H9" s="8">
        <v>2.9</v>
      </c>
      <c r="I9" s="8">
        <v>2.2</v>
      </c>
      <c r="J9" s="8">
        <v>2.4</v>
      </c>
      <c r="K9" s="8"/>
      <c r="L9" s="9"/>
      <c r="M9" s="17"/>
      <c r="N9" s="21"/>
      <c r="O9" s="21"/>
      <c r="P9" s="18" t="s">
        <v>51</v>
      </c>
      <c r="Q9" s="21"/>
      <c r="R9" s="21"/>
      <c r="S9" s="39"/>
      <c r="T9" s="55">
        <f t="shared" si="0"/>
        <v>7.839999999999999</v>
      </c>
      <c r="U9" s="56">
        <f t="shared" si="1"/>
        <v>7.839999999999999</v>
      </c>
      <c r="V9" s="56">
        <f t="shared" si="2"/>
        <v>12.96</v>
      </c>
      <c r="W9" s="56">
        <f t="shared" si="3"/>
        <v>10.889999999999999</v>
      </c>
      <c r="X9" s="56">
        <f t="shared" si="4"/>
        <v>6.760000000000001</v>
      </c>
      <c r="Y9" s="56">
        <f t="shared" si="5"/>
        <v>8.41</v>
      </c>
      <c r="Z9" s="56">
        <f t="shared" si="6"/>
        <v>4.840000000000001</v>
      </c>
      <c r="AA9" s="56">
        <f t="shared" si="7"/>
        <v>5.76</v>
      </c>
      <c r="AB9" s="56">
        <f t="shared" si="8"/>
        <v>0</v>
      </c>
      <c r="AC9" s="56">
        <f t="shared" si="9"/>
        <v>0</v>
      </c>
      <c r="AD9" s="47"/>
      <c r="AE9" s="56" t="s">
        <v>28</v>
      </c>
      <c r="AF9" s="56">
        <f aca="true" t="shared" si="10" ref="AF9:AO9">COUNTA(C8:C37)</f>
        <v>10</v>
      </c>
      <c r="AG9" s="56">
        <f t="shared" si="10"/>
        <v>8</v>
      </c>
      <c r="AH9" s="56">
        <f t="shared" si="10"/>
        <v>10</v>
      </c>
      <c r="AI9" s="56">
        <f t="shared" si="10"/>
        <v>8</v>
      </c>
      <c r="AJ9" s="56">
        <f t="shared" si="10"/>
        <v>6</v>
      </c>
      <c r="AK9" s="56">
        <f t="shared" si="10"/>
        <v>4</v>
      </c>
      <c r="AL9" s="56">
        <f t="shared" si="10"/>
        <v>6</v>
      </c>
      <c r="AM9" s="56">
        <f t="shared" si="10"/>
        <v>4</v>
      </c>
      <c r="AN9" s="56">
        <f t="shared" si="10"/>
        <v>0</v>
      </c>
      <c r="AO9" s="56">
        <f t="shared" si="10"/>
        <v>0</v>
      </c>
      <c r="AP9" s="5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2:55" ht="14.25">
      <c r="B10" s="1">
        <v>3</v>
      </c>
      <c r="C10" s="6">
        <v>3.3</v>
      </c>
      <c r="D10" s="7">
        <v>3.2</v>
      </c>
      <c r="E10" s="7">
        <v>2.6</v>
      </c>
      <c r="F10" s="7">
        <v>3.2</v>
      </c>
      <c r="G10" s="8">
        <v>2.9</v>
      </c>
      <c r="H10" s="8">
        <v>3.1</v>
      </c>
      <c r="I10" s="8">
        <v>2.2</v>
      </c>
      <c r="J10" s="8">
        <v>3</v>
      </c>
      <c r="K10" s="8"/>
      <c r="L10" s="9"/>
      <c r="O10" s="21"/>
      <c r="P10" s="21"/>
      <c r="Q10" s="21"/>
      <c r="R10" s="21"/>
      <c r="S10" s="38"/>
      <c r="T10" s="55">
        <f t="shared" si="0"/>
        <v>10.889999999999999</v>
      </c>
      <c r="U10" s="56">
        <f t="shared" si="1"/>
        <v>10.240000000000002</v>
      </c>
      <c r="V10" s="56">
        <f t="shared" si="2"/>
        <v>6.760000000000001</v>
      </c>
      <c r="W10" s="56">
        <f t="shared" si="3"/>
        <v>10.240000000000002</v>
      </c>
      <c r="X10" s="56">
        <f t="shared" si="4"/>
        <v>8.41</v>
      </c>
      <c r="Y10" s="56">
        <f t="shared" si="5"/>
        <v>9.610000000000001</v>
      </c>
      <c r="Z10" s="56">
        <f t="shared" si="6"/>
        <v>4.840000000000001</v>
      </c>
      <c r="AA10" s="56">
        <f t="shared" si="7"/>
        <v>9</v>
      </c>
      <c r="AB10" s="56">
        <f t="shared" si="8"/>
        <v>0</v>
      </c>
      <c r="AC10" s="56">
        <f t="shared" si="9"/>
        <v>0</v>
      </c>
      <c r="AD10" s="47"/>
      <c r="AE10" s="56" t="s">
        <v>29</v>
      </c>
      <c r="AF10" s="56">
        <f aca="true" t="shared" si="11" ref="AF10:AO10">IF(AF9=0,0,SUM(C8:C37)/AF9)</f>
        <v>2.8400000000000003</v>
      </c>
      <c r="AG10" s="56">
        <f t="shared" si="11"/>
        <v>2.6625</v>
      </c>
      <c r="AH10" s="56">
        <f t="shared" si="11"/>
        <v>3.1799999999999997</v>
      </c>
      <c r="AI10" s="56">
        <f t="shared" si="11"/>
        <v>2.975</v>
      </c>
      <c r="AJ10" s="56">
        <f t="shared" si="11"/>
        <v>2.3666666666666667</v>
      </c>
      <c r="AK10" s="56">
        <f t="shared" si="11"/>
        <v>2.9</v>
      </c>
      <c r="AL10" s="56">
        <f t="shared" si="11"/>
        <v>1.9833333333333332</v>
      </c>
      <c r="AM10" s="56">
        <f t="shared" si="11"/>
        <v>2.35</v>
      </c>
      <c r="AN10" s="56">
        <f t="shared" si="11"/>
        <v>0</v>
      </c>
      <c r="AO10" s="56">
        <f t="shared" si="11"/>
        <v>0</v>
      </c>
      <c r="AP10" s="5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2:55" ht="14.25">
      <c r="B11" s="1">
        <v>4</v>
      </c>
      <c r="C11" s="6">
        <v>3.2</v>
      </c>
      <c r="D11" s="7">
        <v>3.5</v>
      </c>
      <c r="E11" s="7">
        <v>3.1</v>
      </c>
      <c r="F11" s="7">
        <v>2.9</v>
      </c>
      <c r="G11" s="8">
        <v>2</v>
      </c>
      <c r="H11" s="8">
        <v>2.5</v>
      </c>
      <c r="I11" s="8">
        <v>2.5</v>
      </c>
      <c r="J11" s="8">
        <v>1.5</v>
      </c>
      <c r="K11" s="8"/>
      <c r="L11" s="9"/>
      <c r="M11" s="17"/>
      <c r="P11" s="21"/>
      <c r="Q11" s="21"/>
      <c r="R11" s="21"/>
      <c r="S11" s="38"/>
      <c r="T11" s="55">
        <f t="shared" si="0"/>
        <v>10.240000000000002</v>
      </c>
      <c r="U11" s="56">
        <f t="shared" si="1"/>
        <v>12.25</v>
      </c>
      <c r="V11" s="56">
        <f t="shared" si="2"/>
        <v>9.610000000000001</v>
      </c>
      <c r="W11" s="56">
        <f t="shared" si="3"/>
        <v>8.41</v>
      </c>
      <c r="X11" s="56">
        <f t="shared" si="4"/>
        <v>4</v>
      </c>
      <c r="Y11" s="56">
        <f t="shared" si="5"/>
        <v>6.25</v>
      </c>
      <c r="Z11" s="56">
        <f t="shared" si="6"/>
        <v>6.25</v>
      </c>
      <c r="AA11" s="56">
        <f t="shared" si="7"/>
        <v>2.25</v>
      </c>
      <c r="AB11" s="56">
        <f t="shared" si="8"/>
        <v>0</v>
      </c>
      <c r="AC11" s="56">
        <f t="shared" si="9"/>
        <v>0</v>
      </c>
      <c r="AD11" s="47"/>
      <c r="AE11" s="56" t="s">
        <v>30</v>
      </c>
      <c r="AF11" s="56">
        <f>IF(AF9=0,0,AF9-1)</f>
        <v>9</v>
      </c>
      <c r="AG11" s="56">
        <f aca="true" t="shared" si="12" ref="AG11:AO11">IF(AG9=0,0,AG9-1)</f>
        <v>7</v>
      </c>
      <c r="AH11" s="56">
        <f t="shared" si="12"/>
        <v>9</v>
      </c>
      <c r="AI11" s="56">
        <f t="shared" si="12"/>
        <v>7</v>
      </c>
      <c r="AJ11" s="56">
        <f t="shared" si="12"/>
        <v>5</v>
      </c>
      <c r="AK11" s="56">
        <f t="shared" si="12"/>
        <v>3</v>
      </c>
      <c r="AL11" s="56">
        <f t="shared" si="12"/>
        <v>5</v>
      </c>
      <c r="AM11" s="56">
        <f t="shared" si="12"/>
        <v>3</v>
      </c>
      <c r="AN11" s="56">
        <f t="shared" si="12"/>
        <v>0</v>
      </c>
      <c r="AO11" s="56">
        <f t="shared" si="12"/>
        <v>0</v>
      </c>
      <c r="AP11" s="58">
        <f>SUM(AF11:AO11)</f>
        <v>48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2:55" ht="15" thickBot="1">
      <c r="B12" s="1">
        <v>5</v>
      </c>
      <c r="C12" s="6">
        <v>4.4</v>
      </c>
      <c r="D12" s="7">
        <v>2.3</v>
      </c>
      <c r="E12" s="7">
        <v>3.2</v>
      </c>
      <c r="F12" s="7">
        <v>3.3</v>
      </c>
      <c r="G12" s="8">
        <v>2</v>
      </c>
      <c r="H12" s="8"/>
      <c r="I12" s="8">
        <v>1.2</v>
      </c>
      <c r="J12" s="8"/>
      <c r="K12" s="8"/>
      <c r="L12" s="9"/>
      <c r="N12" s="18" t="s">
        <v>22</v>
      </c>
      <c r="O12" s="21"/>
      <c r="P12" s="21"/>
      <c r="Q12" s="21"/>
      <c r="R12" s="21"/>
      <c r="S12" s="38"/>
      <c r="T12" s="55">
        <f t="shared" si="0"/>
        <v>19.360000000000003</v>
      </c>
      <c r="U12" s="56">
        <f t="shared" si="1"/>
        <v>5.289999999999999</v>
      </c>
      <c r="V12" s="56">
        <f t="shared" si="2"/>
        <v>10.240000000000002</v>
      </c>
      <c r="W12" s="56">
        <f t="shared" si="3"/>
        <v>10.889999999999999</v>
      </c>
      <c r="X12" s="56">
        <f t="shared" si="4"/>
        <v>4</v>
      </c>
      <c r="Y12" s="56">
        <f t="shared" si="5"/>
        <v>0</v>
      </c>
      <c r="Z12" s="56">
        <f t="shared" si="6"/>
        <v>1.44</v>
      </c>
      <c r="AA12" s="56">
        <f t="shared" si="7"/>
        <v>0</v>
      </c>
      <c r="AB12" s="56">
        <f t="shared" si="8"/>
        <v>0</v>
      </c>
      <c r="AC12" s="56">
        <f t="shared" si="9"/>
        <v>0</v>
      </c>
      <c r="AD12" s="47"/>
      <c r="AE12" s="59" t="s">
        <v>31</v>
      </c>
      <c r="AF12" s="56">
        <f>IF(AF11&lt;1,0,1/AF11)</f>
        <v>0.1111111111111111</v>
      </c>
      <c r="AG12" s="56">
        <f aca="true" t="shared" si="13" ref="AG12:AO12">IF(AG11&lt;1,0,1/AG11)</f>
        <v>0.14285714285714285</v>
      </c>
      <c r="AH12" s="56">
        <f t="shared" si="13"/>
        <v>0.1111111111111111</v>
      </c>
      <c r="AI12" s="56">
        <f t="shared" si="13"/>
        <v>0.14285714285714285</v>
      </c>
      <c r="AJ12" s="56">
        <f t="shared" si="13"/>
        <v>0.2</v>
      </c>
      <c r="AK12" s="56">
        <f t="shared" si="13"/>
        <v>0.3333333333333333</v>
      </c>
      <c r="AL12" s="56">
        <f t="shared" si="13"/>
        <v>0.2</v>
      </c>
      <c r="AM12" s="56">
        <f t="shared" si="13"/>
        <v>0.3333333333333333</v>
      </c>
      <c r="AN12" s="56">
        <f t="shared" si="13"/>
        <v>0</v>
      </c>
      <c r="AO12" s="56">
        <f t="shared" si="13"/>
        <v>0</v>
      </c>
      <c r="AP12" s="58">
        <f>SUM(AF12:AO12)</f>
        <v>1.5746031746031743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2:55" ht="15" thickBot="1">
      <c r="B13" s="1">
        <v>6</v>
      </c>
      <c r="C13" s="10">
        <v>3.6</v>
      </c>
      <c r="D13" s="8">
        <v>2.4</v>
      </c>
      <c r="E13" s="8">
        <v>3.3</v>
      </c>
      <c r="F13" s="8">
        <v>2.5</v>
      </c>
      <c r="G13" s="8">
        <v>2.1</v>
      </c>
      <c r="H13" s="8"/>
      <c r="I13" s="8">
        <v>1.2</v>
      </c>
      <c r="J13" s="8"/>
      <c r="K13" s="8"/>
      <c r="L13" s="9"/>
      <c r="M13" s="17"/>
      <c r="N13" s="25"/>
      <c r="O13" s="26" t="s">
        <v>24</v>
      </c>
      <c r="P13" s="25" t="s">
        <v>50</v>
      </c>
      <c r="Q13" s="27" t="s">
        <v>19</v>
      </c>
      <c r="R13" s="33"/>
      <c r="S13" s="38"/>
      <c r="T13" s="55">
        <f t="shared" si="0"/>
        <v>12.96</v>
      </c>
      <c r="U13" s="56">
        <f t="shared" si="1"/>
        <v>5.76</v>
      </c>
      <c r="V13" s="56">
        <f t="shared" si="2"/>
        <v>10.889999999999999</v>
      </c>
      <c r="W13" s="56">
        <f t="shared" si="3"/>
        <v>6.25</v>
      </c>
      <c r="X13" s="56">
        <f t="shared" si="4"/>
        <v>4.41</v>
      </c>
      <c r="Y13" s="56">
        <f t="shared" si="5"/>
        <v>0</v>
      </c>
      <c r="Z13" s="56">
        <f t="shared" si="6"/>
        <v>1.44</v>
      </c>
      <c r="AA13" s="56">
        <f t="shared" si="7"/>
        <v>0</v>
      </c>
      <c r="AB13" s="56">
        <f t="shared" si="8"/>
        <v>0</v>
      </c>
      <c r="AC13" s="56">
        <f t="shared" si="9"/>
        <v>0</v>
      </c>
      <c r="AD13" s="47"/>
      <c r="AE13" s="56" t="s">
        <v>4</v>
      </c>
      <c r="AF13" s="56">
        <f>SUM(T8:T36)-AF10^2*AF9</f>
        <v>8.183999999999969</v>
      </c>
      <c r="AG13" s="56">
        <f aca="true" t="shared" si="14" ref="AG13:AO13">SUM(U8:U36)-AG10^2*AG9</f>
        <v>3.478749999999991</v>
      </c>
      <c r="AH13" s="56">
        <f t="shared" si="14"/>
        <v>0.6760000000000446</v>
      </c>
      <c r="AI13" s="56">
        <f t="shared" si="14"/>
        <v>0.7149999999999892</v>
      </c>
      <c r="AJ13" s="56">
        <f t="shared" si="14"/>
        <v>0.7333333333333343</v>
      </c>
      <c r="AK13" s="56">
        <f t="shared" si="14"/>
        <v>0.240000000000002</v>
      </c>
      <c r="AL13" s="56">
        <f t="shared" si="14"/>
        <v>1.9683333333333408</v>
      </c>
      <c r="AM13" s="56">
        <f t="shared" si="14"/>
        <v>1.1699999999999946</v>
      </c>
      <c r="AN13" s="56">
        <f t="shared" si="14"/>
        <v>0</v>
      </c>
      <c r="AO13" s="56">
        <f t="shared" si="14"/>
        <v>0</v>
      </c>
      <c r="AP13" s="58">
        <f>SUM(AF13:AO13)</f>
        <v>17.165416666666665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2:55" ht="14.25">
      <c r="B14" s="1">
        <v>7</v>
      </c>
      <c r="C14" s="10">
        <v>1.9</v>
      </c>
      <c r="D14" s="8">
        <v>2</v>
      </c>
      <c r="E14" s="8">
        <v>2.9</v>
      </c>
      <c r="F14" s="8">
        <v>2.6</v>
      </c>
      <c r="G14" s="8"/>
      <c r="H14" s="8"/>
      <c r="I14" s="8"/>
      <c r="J14" s="8"/>
      <c r="K14" s="8"/>
      <c r="L14" s="9"/>
      <c r="M14" s="17"/>
      <c r="N14" s="21" t="s">
        <v>25</v>
      </c>
      <c r="O14" s="21">
        <f>+AH36</f>
        <v>7</v>
      </c>
      <c r="P14">
        <f>+AP32/O14</f>
        <v>5.621489021950846</v>
      </c>
      <c r="Q14" s="32">
        <f>+AF36</f>
        <v>4.530099942218753</v>
      </c>
      <c r="R14" s="28" t="str">
        <f>IF(Q14&gt;O23,"**",IF(Q14&gt;O22,"*","ns"))</f>
        <v>**</v>
      </c>
      <c r="S14" s="38"/>
      <c r="T14" s="55">
        <f t="shared" si="0"/>
        <v>3.61</v>
      </c>
      <c r="U14" s="56">
        <f t="shared" si="1"/>
        <v>4</v>
      </c>
      <c r="V14" s="56">
        <f t="shared" si="2"/>
        <v>8.41</v>
      </c>
      <c r="W14" s="56">
        <f t="shared" si="3"/>
        <v>6.760000000000001</v>
      </c>
      <c r="X14" s="56">
        <f t="shared" si="4"/>
        <v>0</v>
      </c>
      <c r="Y14" s="56">
        <f t="shared" si="5"/>
        <v>0</v>
      </c>
      <c r="Z14" s="56">
        <f t="shared" si="6"/>
        <v>0</v>
      </c>
      <c r="AA14" s="56">
        <f t="shared" si="7"/>
        <v>0</v>
      </c>
      <c r="AB14" s="56">
        <f t="shared" si="8"/>
        <v>0</v>
      </c>
      <c r="AC14" s="56">
        <f t="shared" si="9"/>
        <v>0</v>
      </c>
      <c r="AD14" s="47"/>
      <c r="AE14" s="56" t="s">
        <v>5</v>
      </c>
      <c r="AF14" s="56">
        <f>IF(AF11=0,0,AF13/AF11)</f>
        <v>0.9093333333333299</v>
      </c>
      <c r="AG14" s="56">
        <f aca="true" t="shared" si="15" ref="AG14:AM14">IF(AG11=0,0,AG13/AG11)</f>
        <v>0.4969642857142844</v>
      </c>
      <c r="AH14" s="56">
        <f t="shared" si="15"/>
        <v>0.07511111111111607</v>
      </c>
      <c r="AI14" s="56">
        <f t="shared" si="15"/>
        <v>0.1021428571428556</v>
      </c>
      <c r="AJ14" s="56">
        <f t="shared" si="15"/>
        <v>0.14666666666666686</v>
      </c>
      <c r="AK14" s="56">
        <f t="shared" si="15"/>
        <v>0.08000000000000067</v>
      </c>
      <c r="AL14" s="56">
        <f t="shared" si="15"/>
        <v>0.39366666666666816</v>
      </c>
      <c r="AM14" s="56">
        <f t="shared" si="15"/>
        <v>0.3899999999999982</v>
      </c>
      <c r="AN14" s="56">
        <f>IF(AN11=0,0,AN13/AN11)</f>
        <v>0</v>
      </c>
      <c r="AO14" s="56">
        <f>IF(AO11=0,0,AO13/AO11)</f>
        <v>0</v>
      </c>
      <c r="AP14" s="58">
        <f>SUM(AF14:AO14)</f>
        <v>2.59388492063492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2:55" ht="15" thickBot="1">
      <c r="B15" s="1">
        <v>8</v>
      </c>
      <c r="C15" s="10">
        <v>3.3</v>
      </c>
      <c r="D15" s="8">
        <v>1.6</v>
      </c>
      <c r="E15" s="8">
        <v>3.4</v>
      </c>
      <c r="F15" s="8">
        <v>2.8</v>
      </c>
      <c r="G15" s="8"/>
      <c r="H15" s="8"/>
      <c r="I15" s="8"/>
      <c r="J15" s="8"/>
      <c r="K15" s="8"/>
      <c r="L15" s="9"/>
      <c r="N15" s="24" t="s">
        <v>26</v>
      </c>
      <c r="O15" s="24">
        <f>+AL36</f>
        <v>16</v>
      </c>
      <c r="P15" s="23">
        <f>+O14/P14</f>
        <v>1.2452216792857427</v>
      </c>
      <c r="Q15" s="23"/>
      <c r="R15" s="34"/>
      <c r="S15" s="38"/>
      <c r="T15" s="55">
        <f t="shared" si="0"/>
        <v>10.889999999999999</v>
      </c>
      <c r="U15" s="56">
        <f t="shared" si="1"/>
        <v>2.5600000000000005</v>
      </c>
      <c r="V15" s="56">
        <f t="shared" si="2"/>
        <v>11.559999999999999</v>
      </c>
      <c r="W15" s="56">
        <f t="shared" si="3"/>
        <v>7.839999999999999</v>
      </c>
      <c r="X15" s="56">
        <f t="shared" si="4"/>
        <v>0</v>
      </c>
      <c r="Y15" s="56">
        <f t="shared" si="5"/>
        <v>0</v>
      </c>
      <c r="Z15" s="56">
        <f t="shared" si="6"/>
        <v>0</v>
      </c>
      <c r="AA15" s="56">
        <f t="shared" si="7"/>
        <v>0</v>
      </c>
      <c r="AB15" s="56">
        <f t="shared" si="8"/>
        <v>0</v>
      </c>
      <c r="AC15" s="56">
        <f t="shared" si="9"/>
        <v>0</v>
      </c>
      <c r="AD15" s="47"/>
      <c r="AE15" s="56" t="s">
        <v>6</v>
      </c>
      <c r="AF15" s="56">
        <f aca="true" t="shared" si="16" ref="AF15:AO15">IF(AF14=0,0,LOG10(AF14))</f>
        <v>-0.041276888735222776</v>
      </c>
      <c r="AG15" s="56">
        <f t="shared" si="16"/>
        <v>-0.3036748206721586</v>
      </c>
      <c r="AH15" s="56">
        <f t="shared" si="16"/>
        <v>-1.1242958134976604</v>
      </c>
      <c r="AI15" s="56">
        <f t="shared" si="16"/>
        <v>-0.9907919982131828</v>
      </c>
      <c r="AJ15" s="56">
        <f t="shared" si="16"/>
        <v>-0.8336685782334744</v>
      </c>
      <c r="AK15" s="56">
        <f t="shared" si="16"/>
        <v>-1.0969100130080527</v>
      </c>
      <c r="AL15" s="56">
        <f t="shared" si="16"/>
        <v>-0.40487135710614597</v>
      </c>
      <c r="AM15" s="56">
        <f t="shared" si="16"/>
        <v>-0.40893539297350284</v>
      </c>
      <c r="AN15" s="56">
        <f t="shared" si="16"/>
        <v>0</v>
      </c>
      <c r="AO15" s="56">
        <f t="shared" si="16"/>
        <v>0</v>
      </c>
      <c r="AP15" s="5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2:55" ht="14.25">
      <c r="B16" s="1">
        <v>9</v>
      </c>
      <c r="C16" s="10">
        <v>2.8</v>
      </c>
      <c r="D16" s="11"/>
      <c r="E16" s="8">
        <v>3.2</v>
      </c>
      <c r="F16" s="8"/>
      <c r="G16" s="8"/>
      <c r="H16" s="8"/>
      <c r="I16" s="8"/>
      <c r="J16" s="8"/>
      <c r="K16" s="8"/>
      <c r="L16" s="9"/>
      <c r="S16" s="38"/>
      <c r="T16" s="55">
        <f t="shared" si="0"/>
        <v>7.839999999999999</v>
      </c>
      <c r="U16" s="56">
        <f t="shared" si="1"/>
        <v>0</v>
      </c>
      <c r="V16" s="56">
        <f t="shared" si="2"/>
        <v>10.240000000000002</v>
      </c>
      <c r="W16" s="56">
        <f t="shared" si="3"/>
        <v>0</v>
      </c>
      <c r="X16" s="56">
        <f t="shared" si="4"/>
        <v>0</v>
      </c>
      <c r="Y16" s="56">
        <f t="shared" si="5"/>
        <v>0</v>
      </c>
      <c r="Z16" s="56">
        <f t="shared" si="6"/>
        <v>0</v>
      </c>
      <c r="AA16" s="56">
        <f t="shared" si="7"/>
        <v>0</v>
      </c>
      <c r="AB16" s="56">
        <f t="shared" si="8"/>
        <v>0</v>
      </c>
      <c r="AC16" s="56">
        <f t="shared" si="9"/>
        <v>0</v>
      </c>
      <c r="AD16" s="47"/>
      <c r="AE16" s="56" t="s">
        <v>52</v>
      </c>
      <c r="AF16" s="56">
        <f>+AF11*AF15</f>
        <v>-0.371491998617005</v>
      </c>
      <c r="AG16" s="56">
        <f aca="true" t="shared" si="17" ref="AG16:AO16">+AG11*AG15</f>
        <v>-2.1257237447051103</v>
      </c>
      <c r="AH16" s="56">
        <f t="shared" si="17"/>
        <v>-10.118662321478944</v>
      </c>
      <c r="AI16" s="56">
        <f t="shared" si="17"/>
        <v>-6.935543987492279</v>
      </c>
      <c r="AJ16" s="56">
        <f t="shared" si="17"/>
        <v>-4.168342891167372</v>
      </c>
      <c r="AK16" s="56">
        <f t="shared" si="17"/>
        <v>-3.290730039024158</v>
      </c>
      <c r="AL16" s="56">
        <f t="shared" si="17"/>
        <v>-2.02435678553073</v>
      </c>
      <c r="AM16" s="56">
        <f t="shared" si="17"/>
        <v>-1.2268061789205085</v>
      </c>
      <c r="AN16" s="56">
        <f t="shared" si="17"/>
        <v>0</v>
      </c>
      <c r="AO16" s="56">
        <f t="shared" si="17"/>
        <v>0</v>
      </c>
      <c r="AP16" s="58">
        <f>SUM(AF16:AO16)</f>
        <v>-30.261657946936108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2:55" ht="14.25">
      <c r="B17" s="1">
        <v>10</v>
      </c>
      <c r="C17" s="10">
        <v>1.1</v>
      </c>
      <c r="D17" s="8"/>
      <c r="E17" s="8">
        <v>3.2</v>
      </c>
      <c r="F17" s="8"/>
      <c r="G17" s="8"/>
      <c r="H17" s="8"/>
      <c r="I17" s="8"/>
      <c r="J17" s="8"/>
      <c r="K17" s="8"/>
      <c r="L17" s="9"/>
      <c r="N17" s="1" t="s">
        <v>15</v>
      </c>
      <c r="O17" s="41">
        <f>COUNTA(C8:L8)</f>
        <v>8</v>
      </c>
      <c r="S17" s="38"/>
      <c r="T17" s="55">
        <f t="shared" si="0"/>
        <v>1.2100000000000002</v>
      </c>
      <c r="U17" s="56">
        <f t="shared" si="1"/>
        <v>0</v>
      </c>
      <c r="V17" s="56">
        <f t="shared" si="2"/>
        <v>10.240000000000002</v>
      </c>
      <c r="W17" s="56">
        <f t="shared" si="3"/>
        <v>0</v>
      </c>
      <c r="X17" s="56">
        <f t="shared" si="4"/>
        <v>0</v>
      </c>
      <c r="Y17" s="56">
        <f t="shared" si="5"/>
        <v>0</v>
      </c>
      <c r="Z17" s="56">
        <f t="shared" si="6"/>
        <v>0</v>
      </c>
      <c r="AA17" s="56">
        <f t="shared" si="7"/>
        <v>0</v>
      </c>
      <c r="AB17" s="56">
        <f t="shared" si="8"/>
        <v>0</v>
      </c>
      <c r="AC17" s="56">
        <f t="shared" si="9"/>
        <v>0</v>
      </c>
      <c r="AD17" s="47"/>
      <c r="AE17" s="56" t="s">
        <v>53</v>
      </c>
      <c r="AF17" s="56">
        <f>+AP13/AP11</f>
        <v>0.3576128472222222</v>
      </c>
      <c r="AG17" s="56"/>
      <c r="AH17" s="56" t="s">
        <v>54</v>
      </c>
      <c r="AI17" s="56">
        <f>LOG10(AF17)</f>
        <v>-0.446586887590056</v>
      </c>
      <c r="AJ17" s="56"/>
      <c r="AK17" s="56" t="s">
        <v>55</v>
      </c>
      <c r="AL17" s="56">
        <f>+AI17*AP11</f>
        <v>-21.436170604322687</v>
      </c>
      <c r="AM17" s="56"/>
      <c r="AN17" s="56"/>
      <c r="AO17" s="56"/>
      <c r="AP17" s="5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2:55" ht="14.25">
      <c r="B18" s="1">
        <v>11</v>
      </c>
      <c r="C18" s="10"/>
      <c r="D18" s="8"/>
      <c r="E18" s="8"/>
      <c r="F18" s="8"/>
      <c r="G18" s="8"/>
      <c r="H18" s="8"/>
      <c r="I18" s="8"/>
      <c r="J18" s="8"/>
      <c r="K18" s="8"/>
      <c r="L18" s="9"/>
      <c r="N18" s="1" t="s">
        <v>14</v>
      </c>
      <c r="O18" s="41">
        <f>+O17-1</f>
        <v>7</v>
      </c>
      <c r="S18" s="38"/>
      <c r="T18" s="55">
        <f t="shared" si="0"/>
        <v>0</v>
      </c>
      <c r="U18" s="56">
        <f t="shared" si="1"/>
        <v>0</v>
      </c>
      <c r="V18" s="56">
        <f t="shared" si="2"/>
        <v>0</v>
      </c>
      <c r="W18" s="56">
        <f t="shared" si="3"/>
        <v>0</v>
      </c>
      <c r="X18" s="56">
        <f t="shared" si="4"/>
        <v>0</v>
      </c>
      <c r="Y18" s="56">
        <f t="shared" si="5"/>
        <v>0</v>
      </c>
      <c r="Z18" s="56">
        <f t="shared" si="6"/>
        <v>0</v>
      </c>
      <c r="AA18" s="56">
        <f t="shared" si="7"/>
        <v>0</v>
      </c>
      <c r="AB18" s="56">
        <f t="shared" si="8"/>
        <v>0</v>
      </c>
      <c r="AC18" s="56">
        <f t="shared" si="9"/>
        <v>0</v>
      </c>
      <c r="AD18" s="47"/>
      <c r="AE18" s="56" t="s">
        <v>56</v>
      </c>
      <c r="AF18" s="56">
        <f>2.3026*(AL17-AP16)</f>
        <v>20.321567155101665</v>
      </c>
      <c r="AG18" s="56"/>
      <c r="AH18" s="47"/>
      <c r="AI18" s="56"/>
      <c r="AJ18" s="47"/>
      <c r="AK18" s="47"/>
      <c r="AL18" s="47"/>
      <c r="AM18" s="47"/>
      <c r="AN18" s="47"/>
      <c r="AO18" s="47"/>
      <c r="AP18" s="57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2:55" ht="14.25">
      <c r="B19" s="1">
        <v>12</v>
      </c>
      <c r="C19" s="10"/>
      <c r="D19" s="8"/>
      <c r="E19" s="8"/>
      <c r="F19" s="8"/>
      <c r="G19" s="8"/>
      <c r="H19" s="8"/>
      <c r="I19" s="8"/>
      <c r="J19" s="8"/>
      <c r="K19" s="8"/>
      <c r="L19" s="9"/>
      <c r="N19" s="21" t="s">
        <v>7</v>
      </c>
      <c r="O19" s="42">
        <f>CHIINV(0.05,O18)</f>
        <v>14.067127258778283</v>
      </c>
      <c r="S19" s="38"/>
      <c r="T19" s="55">
        <f aca="true" t="shared" si="18" ref="T19:T27">C19^2</f>
        <v>0</v>
      </c>
      <c r="U19" s="56">
        <f aca="true" t="shared" si="19" ref="U19:U27">D19^2</f>
        <v>0</v>
      </c>
      <c r="V19" s="56">
        <f aca="true" t="shared" si="20" ref="V19:V27">E19^2</f>
        <v>0</v>
      </c>
      <c r="W19" s="56">
        <f aca="true" t="shared" si="21" ref="W19:W27">F19^2</f>
        <v>0</v>
      </c>
      <c r="X19" s="56">
        <f aca="true" t="shared" si="22" ref="X19:X27">G19^2</f>
        <v>0</v>
      </c>
      <c r="Y19" s="56">
        <f aca="true" t="shared" si="23" ref="Y19:Y27">H19^2</f>
        <v>0</v>
      </c>
      <c r="Z19" s="56">
        <f aca="true" t="shared" si="24" ref="Z19:Z27">I19^2</f>
        <v>0</v>
      </c>
      <c r="AA19" s="56">
        <f aca="true" t="shared" si="25" ref="AA19:AA27">J19^2</f>
        <v>0</v>
      </c>
      <c r="AB19" s="56">
        <f t="shared" si="8"/>
        <v>0</v>
      </c>
      <c r="AC19" s="56">
        <f t="shared" si="9"/>
        <v>0</v>
      </c>
      <c r="AD19" s="47"/>
      <c r="AE19" s="56" t="s">
        <v>57</v>
      </c>
      <c r="AF19" s="56">
        <f>1+1/(3*(O17-1))*(AP12-(1/AP11))</f>
        <v>1.0739890400604686</v>
      </c>
      <c r="AG19" s="56"/>
      <c r="AH19" s="47"/>
      <c r="AI19" s="56"/>
      <c r="AJ19" s="47"/>
      <c r="AK19" s="47"/>
      <c r="AL19" s="47"/>
      <c r="AM19" s="47"/>
      <c r="AN19" s="47"/>
      <c r="AO19" s="47"/>
      <c r="AP19" s="57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2:55" ht="14.25">
      <c r="B20" s="1">
        <v>13</v>
      </c>
      <c r="C20" s="10"/>
      <c r="D20" s="8"/>
      <c r="E20" s="8"/>
      <c r="F20" s="8"/>
      <c r="G20" s="8"/>
      <c r="H20" s="8"/>
      <c r="I20" s="8"/>
      <c r="J20" s="8"/>
      <c r="K20" s="8"/>
      <c r="L20" s="9"/>
      <c r="N20" s="21" t="s">
        <v>8</v>
      </c>
      <c r="O20" s="42">
        <f>CHIINV(0.01,O18)</f>
        <v>18.475324074529453</v>
      </c>
      <c r="S20" s="38"/>
      <c r="T20" s="55">
        <f t="shared" si="18"/>
        <v>0</v>
      </c>
      <c r="U20" s="56">
        <f t="shared" si="19"/>
        <v>0</v>
      </c>
      <c r="V20" s="56">
        <f t="shared" si="20"/>
        <v>0</v>
      </c>
      <c r="W20" s="56">
        <f t="shared" si="21"/>
        <v>0</v>
      </c>
      <c r="X20" s="56">
        <f t="shared" si="22"/>
        <v>0</v>
      </c>
      <c r="Y20" s="56">
        <f t="shared" si="23"/>
        <v>0</v>
      </c>
      <c r="Z20" s="56">
        <f t="shared" si="24"/>
        <v>0</v>
      </c>
      <c r="AA20" s="56">
        <f t="shared" si="25"/>
        <v>0</v>
      </c>
      <c r="AB20" s="56">
        <f t="shared" si="8"/>
        <v>0</v>
      </c>
      <c r="AC20" s="56">
        <f t="shared" si="9"/>
        <v>0</v>
      </c>
      <c r="AD20" s="47"/>
      <c r="AE20" s="56" t="s">
        <v>58</v>
      </c>
      <c r="AF20" s="56">
        <f>+AF18/AF19</f>
        <v>18.92157777881747</v>
      </c>
      <c r="AG20" s="56"/>
      <c r="AH20" s="47"/>
      <c r="AI20" s="56"/>
      <c r="AJ20" s="47"/>
      <c r="AK20" s="47"/>
      <c r="AL20" s="47"/>
      <c r="AM20" s="47"/>
      <c r="AN20" s="47"/>
      <c r="AO20" s="47"/>
      <c r="AP20" s="57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2:55" ht="14.25">
      <c r="B21" s="1">
        <v>14</v>
      </c>
      <c r="C21" s="10"/>
      <c r="D21" s="8"/>
      <c r="E21" s="8"/>
      <c r="F21" s="8"/>
      <c r="G21" s="8"/>
      <c r="H21" s="8"/>
      <c r="I21" s="8"/>
      <c r="J21" s="8"/>
      <c r="K21" s="8"/>
      <c r="L21" s="9"/>
      <c r="N21" s="17" t="s">
        <v>48</v>
      </c>
      <c r="O21" s="43">
        <f>TINV(0.05,15)*SQRT(2*P15/O24)</f>
        <v>1.280717512166681</v>
      </c>
      <c r="S21" s="38"/>
      <c r="T21" s="55">
        <f t="shared" si="18"/>
        <v>0</v>
      </c>
      <c r="U21" s="56">
        <f t="shared" si="19"/>
        <v>0</v>
      </c>
      <c r="V21" s="56">
        <f t="shared" si="20"/>
        <v>0</v>
      </c>
      <c r="W21" s="56">
        <f t="shared" si="21"/>
        <v>0</v>
      </c>
      <c r="X21" s="56">
        <f t="shared" si="22"/>
        <v>0</v>
      </c>
      <c r="Y21" s="56">
        <f t="shared" si="23"/>
        <v>0</v>
      </c>
      <c r="Z21" s="56">
        <f t="shared" si="24"/>
        <v>0</v>
      </c>
      <c r="AA21" s="56">
        <f t="shared" si="25"/>
        <v>0</v>
      </c>
      <c r="AB21" s="56">
        <f t="shared" si="8"/>
        <v>0</v>
      </c>
      <c r="AC21" s="56">
        <f t="shared" si="9"/>
        <v>0</v>
      </c>
      <c r="AD21" s="47"/>
      <c r="AE21" s="56"/>
      <c r="AF21" s="56"/>
      <c r="AG21" s="56"/>
      <c r="AH21" s="47"/>
      <c r="AI21" s="56"/>
      <c r="AJ21" s="47"/>
      <c r="AK21" s="47"/>
      <c r="AL21" s="47"/>
      <c r="AM21" s="47"/>
      <c r="AN21" s="47"/>
      <c r="AO21" s="47"/>
      <c r="AP21" s="57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2:52" ht="15">
      <c r="B22" s="1">
        <v>15</v>
      </c>
      <c r="C22" s="10"/>
      <c r="D22" s="8"/>
      <c r="E22" s="8"/>
      <c r="F22" s="8"/>
      <c r="G22" s="8"/>
      <c r="H22" s="8"/>
      <c r="I22" s="8"/>
      <c r="J22" s="8"/>
      <c r="K22" s="8"/>
      <c r="L22" s="9"/>
      <c r="N22" s="29" t="s">
        <v>46</v>
      </c>
      <c r="O22" s="44">
        <f>FINV(0.05,O14,O15)</f>
        <v>2.657195352639974</v>
      </c>
      <c r="S22" s="38"/>
      <c r="T22" s="55">
        <f t="shared" si="18"/>
        <v>0</v>
      </c>
      <c r="U22" s="56">
        <f t="shared" si="19"/>
        <v>0</v>
      </c>
      <c r="V22" s="56">
        <f t="shared" si="20"/>
        <v>0</v>
      </c>
      <c r="W22" s="56">
        <f t="shared" si="21"/>
        <v>0</v>
      </c>
      <c r="X22" s="56">
        <f t="shared" si="22"/>
        <v>0</v>
      </c>
      <c r="Y22" s="56">
        <f t="shared" si="23"/>
        <v>0</v>
      </c>
      <c r="Z22" s="56">
        <f t="shared" si="24"/>
        <v>0</v>
      </c>
      <c r="AA22" s="56">
        <f t="shared" si="25"/>
        <v>0</v>
      </c>
      <c r="AB22" s="56">
        <f t="shared" si="8"/>
        <v>0</v>
      </c>
      <c r="AC22" s="56">
        <f t="shared" si="9"/>
        <v>0</v>
      </c>
      <c r="AD22" s="47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1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2:52" ht="14.25">
      <c r="B23" s="1">
        <v>16</v>
      </c>
      <c r="C23" s="10"/>
      <c r="D23" s="8"/>
      <c r="E23" s="8"/>
      <c r="F23" s="8"/>
      <c r="G23" s="8"/>
      <c r="H23" s="8"/>
      <c r="I23" s="8"/>
      <c r="J23" s="8"/>
      <c r="K23" s="8"/>
      <c r="L23" s="9"/>
      <c r="N23" s="29" t="s">
        <v>47</v>
      </c>
      <c r="O23" s="44">
        <f>FINV(0.01,O14,O15)</f>
        <v>4.025935140816728</v>
      </c>
      <c r="S23" s="70"/>
      <c r="T23" s="55">
        <f t="shared" si="18"/>
        <v>0</v>
      </c>
      <c r="U23" s="56">
        <f t="shared" si="19"/>
        <v>0</v>
      </c>
      <c r="V23" s="56">
        <f t="shared" si="20"/>
        <v>0</v>
      </c>
      <c r="W23" s="56">
        <f t="shared" si="21"/>
        <v>0</v>
      </c>
      <c r="X23" s="56">
        <f t="shared" si="22"/>
        <v>0</v>
      </c>
      <c r="Y23" s="56">
        <f t="shared" si="23"/>
        <v>0</v>
      </c>
      <c r="Z23" s="56">
        <f t="shared" si="24"/>
        <v>0</v>
      </c>
      <c r="AA23" s="56">
        <f t="shared" si="25"/>
        <v>0</v>
      </c>
      <c r="AB23" s="56">
        <f t="shared" si="8"/>
        <v>0</v>
      </c>
      <c r="AC23" s="56">
        <f t="shared" si="9"/>
        <v>0</v>
      </c>
      <c r="AD23" s="47"/>
      <c r="AE23" s="5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7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2:52" ht="14.25">
      <c r="B24" s="1">
        <v>17</v>
      </c>
      <c r="C24" s="10"/>
      <c r="D24" s="8"/>
      <c r="E24" s="8"/>
      <c r="F24" s="8"/>
      <c r="G24" s="8"/>
      <c r="H24" s="8"/>
      <c r="I24" s="8"/>
      <c r="J24" s="8"/>
      <c r="K24" s="8"/>
      <c r="L24" s="9"/>
      <c r="N24" s="31" t="s">
        <v>49</v>
      </c>
      <c r="O24" s="45">
        <f>(SUM(C38:L38)-SUM(T37:AC37)/SUM(C38:L38))/O14</f>
        <v>6.8979591836734695</v>
      </c>
      <c r="S24" s="70"/>
      <c r="T24" s="55">
        <f t="shared" si="18"/>
        <v>0</v>
      </c>
      <c r="U24" s="56">
        <f t="shared" si="19"/>
        <v>0</v>
      </c>
      <c r="V24" s="56">
        <f t="shared" si="20"/>
        <v>0</v>
      </c>
      <c r="W24" s="56">
        <f t="shared" si="21"/>
        <v>0</v>
      </c>
      <c r="X24" s="56">
        <f t="shared" si="22"/>
        <v>0</v>
      </c>
      <c r="Y24" s="56">
        <f t="shared" si="23"/>
        <v>0</v>
      </c>
      <c r="Z24" s="56">
        <f t="shared" si="24"/>
        <v>0</v>
      </c>
      <c r="AA24" s="56">
        <f t="shared" si="25"/>
        <v>0</v>
      </c>
      <c r="AB24" s="56">
        <f t="shared" si="8"/>
        <v>0</v>
      </c>
      <c r="AC24" s="56">
        <f t="shared" si="9"/>
        <v>0</v>
      </c>
      <c r="AD24" s="47"/>
      <c r="AE24" s="5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57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2:52" ht="14.25">
      <c r="B25" s="1">
        <v>18</v>
      </c>
      <c r="C25" s="10"/>
      <c r="D25" s="8"/>
      <c r="E25" s="8"/>
      <c r="F25" s="8"/>
      <c r="G25" s="8"/>
      <c r="H25" s="8"/>
      <c r="I25" s="8"/>
      <c r="J25" s="8"/>
      <c r="K25" s="8"/>
      <c r="L25" s="9"/>
      <c r="S25" s="70"/>
      <c r="T25" s="55">
        <f t="shared" si="18"/>
        <v>0</v>
      </c>
      <c r="U25" s="56">
        <f t="shared" si="19"/>
        <v>0</v>
      </c>
      <c r="V25" s="56">
        <f t="shared" si="20"/>
        <v>0</v>
      </c>
      <c r="W25" s="56">
        <f t="shared" si="21"/>
        <v>0</v>
      </c>
      <c r="X25" s="56">
        <f t="shared" si="22"/>
        <v>0</v>
      </c>
      <c r="Y25" s="56">
        <f t="shared" si="23"/>
        <v>0</v>
      </c>
      <c r="Z25" s="56">
        <f t="shared" si="24"/>
        <v>0</v>
      </c>
      <c r="AA25" s="56">
        <f t="shared" si="25"/>
        <v>0</v>
      </c>
      <c r="AB25" s="56">
        <f t="shared" si="8"/>
        <v>0</v>
      </c>
      <c r="AC25" s="56">
        <f t="shared" si="9"/>
        <v>0</v>
      </c>
      <c r="AD25" s="47"/>
      <c r="AE25" s="47"/>
      <c r="AF25" s="56"/>
      <c r="AG25" s="56"/>
      <c r="AH25" s="47"/>
      <c r="AI25" s="47"/>
      <c r="AJ25" s="47"/>
      <c r="AK25" s="47"/>
      <c r="AL25" s="47"/>
      <c r="AM25" s="47"/>
      <c r="AN25" s="47"/>
      <c r="AO25" s="47"/>
      <c r="AP25" s="57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2:52" ht="14.25">
      <c r="B26" s="1">
        <v>19</v>
      </c>
      <c r="C26" s="10"/>
      <c r="D26" s="8"/>
      <c r="E26" s="8"/>
      <c r="F26" s="8"/>
      <c r="G26" s="8"/>
      <c r="H26" s="8"/>
      <c r="I26" s="8"/>
      <c r="J26" s="8"/>
      <c r="K26" s="8"/>
      <c r="L26" s="9"/>
      <c r="S26" s="70"/>
      <c r="T26" s="55">
        <f t="shared" si="18"/>
        <v>0</v>
      </c>
      <c r="U26" s="56">
        <f t="shared" si="19"/>
        <v>0</v>
      </c>
      <c r="V26" s="56">
        <f t="shared" si="20"/>
        <v>0</v>
      </c>
      <c r="W26" s="56">
        <f t="shared" si="21"/>
        <v>0</v>
      </c>
      <c r="X26" s="56">
        <f t="shared" si="22"/>
        <v>0</v>
      </c>
      <c r="Y26" s="56">
        <f t="shared" si="23"/>
        <v>0</v>
      </c>
      <c r="Z26" s="56">
        <f t="shared" si="24"/>
        <v>0</v>
      </c>
      <c r="AA26" s="56">
        <f t="shared" si="25"/>
        <v>0</v>
      </c>
      <c r="AB26" s="56">
        <f t="shared" si="8"/>
        <v>0</v>
      </c>
      <c r="AC26" s="56">
        <f t="shared" si="9"/>
        <v>0</v>
      </c>
      <c r="AD26" s="47"/>
      <c r="AE26" s="62" t="s">
        <v>18</v>
      </c>
      <c r="AF26" s="59"/>
      <c r="AG26" s="59"/>
      <c r="AH26" s="62"/>
      <c r="AI26" s="62"/>
      <c r="AJ26" s="47"/>
      <c r="AK26" s="47"/>
      <c r="AL26" s="47"/>
      <c r="AM26" s="47"/>
      <c r="AN26" s="47"/>
      <c r="AO26" s="47"/>
      <c r="AP26" s="57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2:52" ht="15">
      <c r="B27" s="1">
        <v>20</v>
      </c>
      <c r="C27" s="10"/>
      <c r="D27" s="8"/>
      <c r="E27" s="8"/>
      <c r="F27" s="8"/>
      <c r="G27" s="8"/>
      <c r="H27" s="8"/>
      <c r="I27" s="8"/>
      <c r="J27" s="8"/>
      <c r="K27" s="8"/>
      <c r="L27" s="9"/>
      <c r="N27" s="36"/>
      <c r="O27" s="37"/>
      <c r="S27" s="70"/>
      <c r="T27" s="55">
        <f t="shared" si="18"/>
        <v>0</v>
      </c>
      <c r="U27" s="56">
        <f t="shared" si="19"/>
        <v>0</v>
      </c>
      <c r="V27" s="56">
        <f t="shared" si="20"/>
        <v>0</v>
      </c>
      <c r="W27" s="56">
        <f t="shared" si="21"/>
        <v>0</v>
      </c>
      <c r="X27" s="56">
        <f t="shared" si="22"/>
        <v>0</v>
      </c>
      <c r="Y27" s="56">
        <f t="shared" si="23"/>
        <v>0</v>
      </c>
      <c r="Z27" s="56">
        <f t="shared" si="24"/>
        <v>0</v>
      </c>
      <c r="AA27" s="56">
        <f t="shared" si="25"/>
        <v>0</v>
      </c>
      <c r="AB27" s="56">
        <f t="shared" si="8"/>
        <v>0</v>
      </c>
      <c r="AC27" s="56">
        <f t="shared" si="9"/>
        <v>0</v>
      </c>
      <c r="AD27" s="47"/>
      <c r="AE27" s="47" t="s">
        <v>32</v>
      </c>
      <c r="AF27" s="56">
        <f>IF(AF9=0,0,AF9/AF14)</f>
        <v>10.997067448680394</v>
      </c>
      <c r="AG27" s="56">
        <f aca="true" t="shared" si="26" ref="AG27:AO27">IF(AG9=0,0,AG9/AG14)</f>
        <v>16.097736255839063</v>
      </c>
      <c r="AH27" s="56">
        <f t="shared" si="26"/>
        <v>133.13609467454742</v>
      </c>
      <c r="AI27" s="56">
        <f t="shared" si="26"/>
        <v>78.3216783216795</v>
      </c>
      <c r="AJ27" s="56">
        <f t="shared" si="26"/>
        <v>40.90909090909086</v>
      </c>
      <c r="AK27" s="56">
        <f t="shared" si="26"/>
        <v>49.99999999999958</v>
      </c>
      <c r="AL27" s="56">
        <f t="shared" si="26"/>
        <v>15.241320914479196</v>
      </c>
      <c r="AM27" s="56">
        <f t="shared" si="26"/>
        <v>10.256410256410303</v>
      </c>
      <c r="AN27" s="56">
        <f t="shared" si="26"/>
        <v>0</v>
      </c>
      <c r="AO27" s="56">
        <f t="shared" si="26"/>
        <v>0</v>
      </c>
      <c r="AP27" s="58">
        <f>SUM(AF27:AO27)</f>
        <v>354.95939878072636</v>
      </c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2:52" ht="14.25">
      <c r="B28" s="1">
        <v>21</v>
      </c>
      <c r="C28" s="10"/>
      <c r="D28" s="8"/>
      <c r="E28" s="8"/>
      <c r="F28" s="8"/>
      <c r="G28" s="8"/>
      <c r="H28" s="8"/>
      <c r="I28" s="8"/>
      <c r="J28" s="8"/>
      <c r="K28" s="8"/>
      <c r="L28" s="9"/>
      <c r="S28" s="70"/>
      <c r="T28" s="55">
        <f aca="true" t="shared" si="27" ref="T28:T36">C28^2</f>
        <v>0</v>
      </c>
      <c r="U28" s="56">
        <f aca="true" t="shared" si="28" ref="U28:U36">D28^2</f>
        <v>0</v>
      </c>
      <c r="V28" s="56">
        <f aca="true" t="shared" si="29" ref="V28:V36">E28^2</f>
        <v>0</v>
      </c>
      <c r="W28" s="56">
        <f aca="true" t="shared" si="30" ref="W28:W36">F28^2</f>
        <v>0</v>
      </c>
      <c r="X28" s="56">
        <f aca="true" t="shared" si="31" ref="X28:X36">G28^2</f>
        <v>0</v>
      </c>
      <c r="Y28" s="56">
        <f aca="true" t="shared" si="32" ref="Y28:Y36">H28^2</f>
        <v>0</v>
      </c>
      <c r="Z28" s="56">
        <f aca="true" t="shared" si="33" ref="Z28:Z36">I28^2</f>
        <v>0</v>
      </c>
      <c r="AA28" s="56">
        <f aca="true" t="shared" si="34" ref="AA28:AA36">J28^2</f>
        <v>0</v>
      </c>
      <c r="AB28" s="56">
        <f aca="true" t="shared" si="35" ref="AB28:AB36">K28^2</f>
        <v>0</v>
      </c>
      <c r="AC28" s="56">
        <f aca="true" t="shared" si="36" ref="AC28:AC36">L28^2</f>
        <v>0</v>
      </c>
      <c r="AD28" s="47"/>
      <c r="AE28" s="47" t="s">
        <v>33</v>
      </c>
      <c r="AF28" s="56">
        <f>+AF10*AF27</f>
        <v>31.231671554252323</v>
      </c>
      <c r="AG28" s="56">
        <f aca="true" t="shared" si="37" ref="AG28:AO28">+AG10*AG27</f>
        <v>42.86022278117151</v>
      </c>
      <c r="AH28" s="56">
        <f t="shared" si="37"/>
        <v>423.3727810650608</v>
      </c>
      <c r="AI28" s="56">
        <f t="shared" si="37"/>
        <v>233.0069930069965</v>
      </c>
      <c r="AJ28" s="56">
        <f t="shared" si="37"/>
        <v>96.8181818181817</v>
      </c>
      <c r="AK28" s="56">
        <f t="shared" si="37"/>
        <v>144.99999999999878</v>
      </c>
      <c r="AL28" s="56">
        <f t="shared" si="37"/>
        <v>30.22861981371707</v>
      </c>
      <c r="AM28" s="56">
        <f t="shared" si="37"/>
        <v>24.102564102564212</v>
      </c>
      <c r="AN28" s="56">
        <f t="shared" si="37"/>
        <v>0</v>
      </c>
      <c r="AO28" s="56">
        <f t="shared" si="37"/>
        <v>0</v>
      </c>
      <c r="AP28" s="58">
        <f>SUM(AF28:AO28)</f>
        <v>1026.6210341419428</v>
      </c>
      <c r="AQ28" s="70"/>
      <c r="AR28" s="70"/>
      <c r="AS28" s="70"/>
      <c r="AT28" s="70"/>
      <c r="AU28" s="70"/>
      <c r="AV28" s="70"/>
      <c r="AW28" s="70"/>
      <c r="AX28" s="70"/>
      <c r="AY28" s="70"/>
      <c r="AZ28" s="70"/>
    </row>
    <row r="29" spans="2:52" ht="14.25">
      <c r="B29" s="15">
        <v>22</v>
      </c>
      <c r="C29" s="10"/>
      <c r="D29" s="8"/>
      <c r="E29" s="8"/>
      <c r="F29" s="8"/>
      <c r="G29" s="8"/>
      <c r="H29" s="8"/>
      <c r="I29" s="8"/>
      <c r="J29" s="8"/>
      <c r="K29" s="8"/>
      <c r="L29" s="9"/>
      <c r="S29" s="70"/>
      <c r="T29" s="55">
        <f t="shared" si="27"/>
        <v>0</v>
      </c>
      <c r="U29" s="56">
        <f t="shared" si="28"/>
        <v>0</v>
      </c>
      <c r="V29" s="56">
        <f t="shared" si="29"/>
        <v>0</v>
      </c>
      <c r="W29" s="56">
        <f t="shared" si="30"/>
        <v>0</v>
      </c>
      <c r="X29" s="56">
        <f t="shared" si="31"/>
        <v>0</v>
      </c>
      <c r="Y29" s="56">
        <f t="shared" si="32"/>
        <v>0</v>
      </c>
      <c r="Z29" s="56">
        <f t="shared" si="33"/>
        <v>0</v>
      </c>
      <c r="AA29" s="56">
        <f t="shared" si="34"/>
        <v>0</v>
      </c>
      <c r="AB29" s="56">
        <f t="shared" si="35"/>
        <v>0</v>
      </c>
      <c r="AC29" s="56">
        <f t="shared" si="36"/>
        <v>0</v>
      </c>
      <c r="AD29" s="47"/>
      <c r="AE29" s="47" t="s">
        <v>34</v>
      </c>
      <c r="AF29" s="47">
        <f>+AP28/AP27</f>
        <v>2.8922210192724904</v>
      </c>
      <c r="AG29" s="47"/>
      <c r="AH29" s="47" t="s">
        <v>34</v>
      </c>
      <c r="AI29" s="47"/>
      <c r="AJ29" s="47"/>
      <c r="AK29" s="47"/>
      <c r="AL29" s="47"/>
      <c r="AM29" s="47"/>
      <c r="AN29" s="47"/>
      <c r="AO29" s="47"/>
      <c r="AP29" s="57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2:52" ht="14.25">
      <c r="B30" s="15">
        <v>23</v>
      </c>
      <c r="C30" s="10"/>
      <c r="D30" s="8"/>
      <c r="E30" s="8"/>
      <c r="F30" s="8"/>
      <c r="G30" s="8"/>
      <c r="H30" s="8"/>
      <c r="I30" s="8"/>
      <c r="J30" s="8"/>
      <c r="K30" s="8"/>
      <c r="L30" s="9"/>
      <c r="S30" s="70"/>
      <c r="T30" s="55">
        <f t="shared" si="27"/>
        <v>0</v>
      </c>
      <c r="U30" s="56">
        <f t="shared" si="28"/>
        <v>0</v>
      </c>
      <c r="V30" s="56">
        <f t="shared" si="29"/>
        <v>0</v>
      </c>
      <c r="W30" s="56">
        <f t="shared" si="30"/>
        <v>0</v>
      </c>
      <c r="X30" s="56">
        <f t="shared" si="31"/>
        <v>0</v>
      </c>
      <c r="Y30" s="56">
        <f t="shared" si="32"/>
        <v>0</v>
      </c>
      <c r="Z30" s="56">
        <f t="shared" si="33"/>
        <v>0</v>
      </c>
      <c r="AA30" s="56">
        <f t="shared" si="34"/>
        <v>0</v>
      </c>
      <c r="AB30" s="56">
        <f t="shared" si="35"/>
        <v>0</v>
      </c>
      <c r="AC30" s="56">
        <f t="shared" si="36"/>
        <v>0</v>
      </c>
      <c r="AD30" s="47"/>
      <c r="AE30" s="47" t="s">
        <v>35</v>
      </c>
      <c r="AF30" s="47">
        <f aca="true" t="shared" si="38" ref="AF30:AO30">IF(AF10=0,0,+AF10-$AF$29)</f>
        <v>-0.05222101927249012</v>
      </c>
      <c r="AG30" s="47">
        <f t="shared" si="38"/>
        <v>-0.22972101927249033</v>
      </c>
      <c r="AH30" s="47">
        <f t="shared" si="38"/>
        <v>0.2877789807275093</v>
      </c>
      <c r="AI30" s="47">
        <f t="shared" si="38"/>
        <v>0.08277898072750967</v>
      </c>
      <c r="AJ30" s="47">
        <f t="shared" si="38"/>
        <v>-0.5255543526058237</v>
      </c>
      <c r="AK30" s="47">
        <f t="shared" si="38"/>
        <v>0.007778980727509488</v>
      </c>
      <c r="AL30" s="47">
        <f t="shared" si="38"/>
        <v>-0.9088876859391573</v>
      </c>
      <c r="AM30" s="47">
        <f t="shared" si="38"/>
        <v>-0.5422210192724903</v>
      </c>
      <c r="AN30" s="47">
        <f t="shared" si="38"/>
        <v>0</v>
      </c>
      <c r="AO30" s="47">
        <f t="shared" si="38"/>
        <v>0</v>
      </c>
      <c r="AP30" s="57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2:52" ht="14.25">
      <c r="B31" s="15">
        <v>24</v>
      </c>
      <c r="C31" s="10"/>
      <c r="D31" s="8"/>
      <c r="E31" s="8"/>
      <c r="F31" s="8"/>
      <c r="G31" s="8"/>
      <c r="H31" s="8"/>
      <c r="I31" s="8"/>
      <c r="J31" s="8"/>
      <c r="K31" s="8"/>
      <c r="L31" s="9"/>
      <c r="S31" s="70"/>
      <c r="T31" s="55">
        <f t="shared" si="27"/>
        <v>0</v>
      </c>
      <c r="U31" s="56">
        <f t="shared" si="28"/>
        <v>0</v>
      </c>
      <c r="V31" s="56">
        <f t="shared" si="29"/>
        <v>0</v>
      </c>
      <c r="W31" s="56">
        <f t="shared" si="30"/>
        <v>0</v>
      </c>
      <c r="X31" s="56">
        <f t="shared" si="31"/>
        <v>0</v>
      </c>
      <c r="Y31" s="56">
        <f t="shared" si="32"/>
        <v>0</v>
      </c>
      <c r="Z31" s="56">
        <f t="shared" si="33"/>
        <v>0</v>
      </c>
      <c r="AA31" s="56">
        <f t="shared" si="34"/>
        <v>0</v>
      </c>
      <c r="AB31" s="56">
        <f t="shared" si="35"/>
        <v>0</v>
      </c>
      <c r="AC31" s="56">
        <f t="shared" si="36"/>
        <v>0</v>
      </c>
      <c r="AD31" s="47"/>
      <c r="AE31" s="47" t="s">
        <v>36</v>
      </c>
      <c r="AF31" s="47">
        <f>+AF30*AF30</f>
        <v>0.0027270348538577845</v>
      </c>
      <c r="AG31" s="47">
        <f aca="true" t="shared" si="39" ref="AG31:AO31">+AG30*AG30</f>
        <v>0.05277174669559188</v>
      </c>
      <c r="AH31" s="47">
        <f t="shared" si="39"/>
        <v>0.08281674174856417</v>
      </c>
      <c r="AI31" s="47">
        <f t="shared" si="39"/>
        <v>0.006852359650285416</v>
      </c>
      <c r="AJ31" s="47">
        <f t="shared" si="39"/>
        <v>0.2762073775429265</v>
      </c>
      <c r="AK31" s="47">
        <f t="shared" si="39"/>
        <v>6.051254115896404E-05</v>
      </c>
      <c r="AL31" s="47">
        <f t="shared" si="39"/>
        <v>0.8260768256518362</v>
      </c>
      <c r="AM31" s="47">
        <f t="shared" si="39"/>
        <v>0.29400363374089833</v>
      </c>
      <c r="AN31" s="47">
        <f t="shared" si="39"/>
        <v>0</v>
      </c>
      <c r="AO31" s="47">
        <f t="shared" si="39"/>
        <v>0</v>
      </c>
      <c r="AP31" s="57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2:52" ht="14.25">
      <c r="B32" s="15">
        <v>25</v>
      </c>
      <c r="C32" s="10"/>
      <c r="D32" s="8"/>
      <c r="E32" s="8"/>
      <c r="F32" s="8"/>
      <c r="G32" s="8"/>
      <c r="H32" s="8"/>
      <c r="I32" s="8"/>
      <c r="J32" s="8"/>
      <c r="K32" s="8"/>
      <c r="L32" s="9"/>
      <c r="S32" s="70"/>
      <c r="T32" s="55">
        <f t="shared" si="27"/>
        <v>0</v>
      </c>
      <c r="U32" s="56">
        <f t="shared" si="28"/>
        <v>0</v>
      </c>
      <c r="V32" s="56">
        <f t="shared" si="29"/>
        <v>0</v>
      </c>
      <c r="W32" s="56">
        <f t="shared" si="30"/>
        <v>0</v>
      </c>
      <c r="X32" s="56">
        <f t="shared" si="31"/>
        <v>0</v>
      </c>
      <c r="Y32" s="56">
        <f t="shared" si="32"/>
        <v>0</v>
      </c>
      <c r="Z32" s="56">
        <f t="shared" si="33"/>
        <v>0</v>
      </c>
      <c r="AA32" s="56">
        <f t="shared" si="34"/>
        <v>0</v>
      </c>
      <c r="AB32" s="56">
        <f t="shared" si="35"/>
        <v>0</v>
      </c>
      <c r="AC32" s="56">
        <f t="shared" si="36"/>
        <v>0</v>
      </c>
      <c r="AD32" s="47"/>
      <c r="AE32" s="47" t="s">
        <v>37</v>
      </c>
      <c r="AF32" s="47">
        <f>+AF27*AF31</f>
        <v>0.029989386222776335</v>
      </c>
      <c r="AG32" s="47">
        <f aca="true" t="shared" si="40" ref="AG32:AO32">+AG27*AG31</f>
        <v>0.8495056600655846</v>
      </c>
      <c r="AH32" s="47">
        <f t="shared" si="40"/>
        <v>11.025897570074383</v>
      </c>
      <c r="AI32" s="47">
        <f t="shared" si="40"/>
        <v>0.5366883082741106</v>
      </c>
      <c r="AJ32" s="47">
        <f t="shared" si="40"/>
        <v>11.29939271766516</v>
      </c>
      <c r="AK32" s="47">
        <f t="shared" si="40"/>
        <v>0.0030256270579481766</v>
      </c>
      <c r="AL32" s="47">
        <f t="shared" si="40"/>
        <v>12.590501999773915</v>
      </c>
      <c r="AM32" s="47">
        <f t="shared" si="40"/>
        <v>3.015421884522048</v>
      </c>
      <c r="AN32" s="47">
        <f t="shared" si="40"/>
        <v>0</v>
      </c>
      <c r="AO32" s="47">
        <f t="shared" si="40"/>
        <v>0</v>
      </c>
      <c r="AP32" s="58">
        <f>SUM(AF32:AO32)</f>
        <v>39.350423153655925</v>
      </c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2:52" ht="14.25">
      <c r="B33" s="15">
        <v>26</v>
      </c>
      <c r="C33" s="10"/>
      <c r="D33" s="8"/>
      <c r="E33" s="8"/>
      <c r="F33" s="8"/>
      <c r="G33" s="8"/>
      <c r="H33" s="8"/>
      <c r="I33" s="8"/>
      <c r="J33" s="8"/>
      <c r="K33" s="8"/>
      <c r="L33" s="9"/>
      <c r="S33" s="70"/>
      <c r="T33" s="55">
        <f t="shared" si="27"/>
        <v>0</v>
      </c>
      <c r="U33" s="56">
        <f t="shared" si="28"/>
        <v>0</v>
      </c>
      <c r="V33" s="56">
        <f t="shared" si="29"/>
        <v>0</v>
      </c>
      <c r="W33" s="56">
        <f t="shared" si="30"/>
        <v>0</v>
      </c>
      <c r="X33" s="56">
        <f t="shared" si="31"/>
        <v>0</v>
      </c>
      <c r="Y33" s="56">
        <f t="shared" si="32"/>
        <v>0</v>
      </c>
      <c r="Z33" s="56">
        <f t="shared" si="33"/>
        <v>0</v>
      </c>
      <c r="AA33" s="56">
        <f t="shared" si="34"/>
        <v>0</v>
      </c>
      <c r="AB33" s="56">
        <f t="shared" si="35"/>
        <v>0</v>
      </c>
      <c r="AC33" s="56">
        <f t="shared" si="36"/>
        <v>0</v>
      </c>
      <c r="AD33" s="47"/>
      <c r="AE33" s="47" t="s">
        <v>38</v>
      </c>
      <c r="AF33" s="47">
        <f aca="true" t="shared" si="41" ref="AF33:AO33">IF(AF27=0,0,AF27/$AP$27)</f>
        <v>0.0309811980932325</v>
      </c>
      <c r="AG33" s="47">
        <f t="shared" si="41"/>
        <v>0.04535092270027008</v>
      </c>
      <c r="AH33" s="47">
        <f t="shared" si="41"/>
        <v>0.37507414969674124</v>
      </c>
      <c r="AI33" s="47">
        <f t="shared" si="41"/>
        <v>0.22064968159939374</v>
      </c>
      <c r="AJ33" s="47">
        <f t="shared" si="41"/>
        <v>0.11525005690682431</v>
      </c>
      <c r="AK33" s="47">
        <f t="shared" si="41"/>
        <v>0.14086118066389539</v>
      </c>
      <c r="AL33" s="47">
        <f t="shared" si="41"/>
        <v>0.042938209177817585</v>
      </c>
      <c r="AM33" s="47">
        <f t="shared" si="41"/>
        <v>0.028894601161825066</v>
      </c>
      <c r="AN33" s="47">
        <f t="shared" si="41"/>
        <v>0</v>
      </c>
      <c r="AO33" s="47">
        <f t="shared" si="41"/>
        <v>0</v>
      </c>
      <c r="AP33" s="57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2:52" ht="14.25">
      <c r="B34" s="15">
        <v>27</v>
      </c>
      <c r="C34" s="10"/>
      <c r="D34" s="8"/>
      <c r="E34" s="8"/>
      <c r="F34" s="8"/>
      <c r="G34" s="8"/>
      <c r="H34" s="8"/>
      <c r="I34" s="8"/>
      <c r="J34" s="8"/>
      <c r="K34" s="8"/>
      <c r="L34" s="9"/>
      <c r="S34" s="70"/>
      <c r="T34" s="55">
        <f t="shared" si="27"/>
        <v>0</v>
      </c>
      <c r="U34" s="56">
        <f t="shared" si="28"/>
        <v>0</v>
      </c>
      <c r="V34" s="56">
        <f t="shared" si="29"/>
        <v>0</v>
      </c>
      <c r="W34" s="56">
        <f t="shared" si="30"/>
        <v>0</v>
      </c>
      <c r="X34" s="56">
        <f t="shared" si="31"/>
        <v>0</v>
      </c>
      <c r="Y34" s="56">
        <f t="shared" si="32"/>
        <v>0</v>
      </c>
      <c r="Z34" s="56">
        <f t="shared" si="33"/>
        <v>0</v>
      </c>
      <c r="AA34" s="56">
        <f t="shared" si="34"/>
        <v>0</v>
      </c>
      <c r="AB34" s="56">
        <f t="shared" si="35"/>
        <v>0</v>
      </c>
      <c r="AC34" s="56">
        <f t="shared" si="36"/>
        <v>0</v>
      </c>
      <c r="AD34" s="47"/>
      <c r="AE34" s="63" t="s">
        <v>39</v>
      </c>
      <c r="AF34" s="47">
        <f>IF(AF33=0,0,(1-AF33)^2)</f>
        <v>0.9389974384488271</v>
      </c>
      <c r="AG34" s="47">
        <f aca="true" t="shared" si="42" ref="AG34:AO34">IF(AG33=0,0,(1-AG33)^2)</f>
        <v>0.9113548607892257</v>
      </c>
      <c r="AH34" s="47">
        <f t="shared" si="42"/>
        <v>0.390532318377251</v>
      </c>
      <c r="AI34" s="47">
        <f t="shared" si="42"/>
        <v>0.6073869187911264</v>
      </c>
      <c r="AJ34" s="47">
        <f t="shared" si="42"/>
        <v>0.7827824618033776</v>
      </c>
      <c r="AK34" s="47">
        <f t="shared" si="42"/>
        <v>0.7381195108902358</v>
      </c>
      <c r="AL34" s="47">
        <f t="shared" si="42"/>
        <v>0.9159672714517629</v>
      </c>
      <c r="AM34" s="47">
        <f t="shared" si="42"/>
        <v>0.9430456956526508</v>
      </c>
      <c r="AN34" s="47">
        <f t="shared" si="42"/>
        <v>0</v>
      </c>
      <c r="AO34" s="47">
        <f t="shared" si="42"/>
        <v>0</v>
      </c>
      <c r="AP34" s="57"/>
      <c r="AQ34" s="70"/>
      <c r="AR34" s="70"/>
      <c r="AS34" s="70"/>
      <c r="AT34" s="70"/>
      <c r="AU34" s="70"/>
      <c r="AV34" s="70"/>
      <c r="AW34" s="70"/>
      <c r="AX34" s="70"/>
      <c r="AY34" s="70"/>
      <c r="AZ34" s="70"/>
    </row>
    <row r="35" spans="2:52" ht="14.25">
      <c r="B35" s="15">
        <v>28</v>
      </c>
      <c r="C35" s="10"/>
      <c r="D35" s="8"/>
      <c r="E35" s="8"/>
      <c r="F35" s="8"/>
      <c r="G35" s="8"/>
      <c r="H35" s="8"/>
      <c r="I35" s="8"/>
      <c r="J35" s="8"/>
      <c r="K35" s="8"/>
      <c r="L35" s="9"/>
      <c r="S35" s="70"/>
      <c r="T35" s="55">
        <f t="shared" si="27"/>
        <v>0</v>
      </c>
      <c r="U35" s="56">
        <f t="shared" si="28"/>
        <v>0</v>
      </c>
      <c r="V35" s="56">
        <f t="shared" si="29"/>
        <v>0</v>
      </c>
      <c r="W35" s="56">
        <f t="shared" si="30"/>
        <v>0</v>
      </c>
      <c r="X35" s="56">
        <f t="shared" si="31"/>
        <v>0</v>
      </c>
      <c r="Y35" s="56">
        <f t="shared" si="32"/>
        <v>0</v>
      </c>
      <c r="Z35" s="56">
        <f t="shared" si="33"/>
        <v>0</v>
      </c>
      <c r="AA35" s="56">
        <f t="shared" si="34"/>
        <v>0</v>
      </c>
      <c r="AB35" s="56">
        <f t="shared" si="35"/>
        <v>0</v>
      </c>
      <c r="AC35" s="56">
        <f t="shared" si="36"/>
        <v>0</v>
      </c>
      <c r="AD35" s="47"/>
      <c r="AE35" s="63" t="s">
        <v>40</v>
      </c>
      <c r="AF35" s="47">
        <f>IF(AF34=0,0,AF34/AF11)</f>
        <v>0.10433304871653634</v>
      </c>
      <c r="AG35" s="47">
        <f aca="true" t="shared" si="43" ref="AG35:AO35">IF(AG34=0,0,AG34/AG11)</f>
        <v>0.13019355154131795</v>
      </c>
      <c r="AH35" s="47">
        <f t="shared" si="43"/>
        <v>0.04339247981969455</v>
      </c>
      <c r="AI35" s="47">
        <f t="shared" si="43"/>
        <v>0.08676955982730376</v>
      </c>
      <c r="AJ35" s="47">
        <f t="shared" si="43"/>
        <v>0.15655649236067554</v>
      </c>
      <c r="AK35" s="47">
        <f t="shared" si="43"/>
        <v>0.24603983696341192</v>
      </c>
      <c r="AL35" s="47">
        <f t="shared" si="43"/>
        <v>0.18319345429035258</v>
      </c>
      <c r="AM35" s="47">
        <f t="shared" si="43"/>
        <v>0.3143485652175503</v>
      </c>
      <c r="AN35" s="47">
        <f t="shared" si="43"/>
        <v>0</v>
      </c>
      <c r="AO35" s="47">
        <f t="shared" si="43"/>
        <v>0</v>
      </c>
      <c r="AP35" s="58">
        <f>SUM(AF35:AO35)</f>
        <v>1.2648269887368428</v>
      </c>
      <c r="AQ35" s="70"/>
      <c r="AR35" s="70"/>
      <c r="AS35" s="70"/>
      <c r="AT35" s="70"/>
      <c r="AU35" s="70"/>
      <c r="AV35" s="70"/>
      <c r="AW35" s="70"/>
      <c r="AX35" s="70"/>
      <c r="AY35" s="70"/>
      <c r="AZ35" s="70"/>
    </row>
    <row r="36" spans="2:52" ht="14.25">
      <c r="B36" s="15">
        <v>29</v>
      </c>
      <c r="C36" s="10"/>
      <c r="D36" s="8"/>
      <c r="E36" s="8"/>
      <c r="F36" s="8"/>
      <c r="G36" s="8"/>
      <c r="H36" s="8"/>
      <c r="I36" s="8"/>
      <c r="J36" s="8"/>
      <c r="K36" s="8"/>
      <c r="L36" s="9"/>
      <c r="S36" s="70"/>
      <c r="T36" s="55">
        <f t="shared" si="27"/>
        <v>0</v>
      </c>
      <c r="U36" s="56">
        <f t="shared" si="28"/>
        <v>0</v>
      </c>
      <c r="V36" s="56">
        <f t="shared" si="29"/>
        <v>0</v>
      </c>
      <c r="W36" s="56">
        <f t="shared" si="30"/>
        <v>0</v>
      </c>
      <c r="X36" s="56">
        <f t="shared" si="31"/>
        <v>0</v>
      </c>
      <c r="Y36" s="56">
        <f t="shared" si="32"/>
        <v>0</v>
      </c>
      <c r="Z36" s="56">
        <f t="shared" si="33"/>
        <v>0</v>
      </c>
      <c r="AA36" s="56">
        <f t="shared" si="34"/>
        <v>0</v>
      </c>
      <c r="AB36" s="56">
        <f t="shared" si="35"/>
        <v>0</v>
      </c>
      <c r="AC36" s="56">
        <f t="shared" si="36"/>
        <v>0</v>
      </c>
      <c r="AD36" s="47"/>
      <c r="AE36" s="64" t="s">
        <v>41</v>
      </c>
      <c r="AF36" s="64">
        <f>+(AP32/O18)/(1+2*((O17-2)/(O17^2-1)*AP35))</f>
        <v>4.530099942218753</v>
      </c>
      <c r="AG36" s="64" t="s">
        <v>42</v>
      </c>
      <c r="AH36" s="64">
        <f>+O18</f>
        <v>7</v>
      </c>
      <c r="AI36" s="64" t="s">
        <v>43</v>
      </c>
      <c r="AJ36" s="64">
        <f>1/(3/(O17^2-1)*AP35)</f>
        <v>16.603061277947806</v>
      </c>
      <c r="AK36" s="47" t="s">
        <v>44</v>
      </c>
      <c r="AL36" s="47">
        <f>INT(AJ36)</f>
        <v>16</v>
      </c>
      <c r="AM36" s="47"/>
      <c r="AN36" s="47"/>
      <c r="AO36" s="47"/>
      <c r="AP36" s="57"/>
      <c r="AQ36" s="70"/>
      <c r="AR36" s="70"/>
      <c r="AS36" s="70"/>
      <c r="AT36" s="70"/>
      <c r="AU36" s="70"/>
      <c r="AV36" s="70"/>
      <c r="AW36" s="70"/>
      <c r="AX36" s="70"/>
      <c r="AY36" s="70"/>
      <c r="AZ36" s="70"/>
    </row>
    <row r="37" spans="2:52" ht="15" thickBot="1">
      <c r="B37" s="15">
        <v>30</v>
      </c>
      <c r="C37" s="12"/>
      <c r="D37" s="13"/>
      <c r="E37" s="13"/>
      <c r="F37" s="13"/>
      <c r="G37" s="13"/>
      <c r="H37" s="13"/>
      <c r="I37" s="13"/>
      <c r="J37" s="13"/>
      <c r="K37" s="13"/>
      <c r="L37" s="14"/>
      <c r="S37" s="70"/>
      <c r="T37" s="65">
        <f>+C38^2</f>
        <v>100</v>
      </c>
      <c r="U37" s="66">
        <f aca="true" t="shared" si="44" ref="U37:AC37">+D38^2</f>
        <v>64</v>
      </c>
      <c r="V37" s="66">
        <f t="shared" si="44"/>
        <v>100</v>
      </c>
      <c r="W37" s="66">
        <f t="shared" si="44"/>
        <v>64</v>
      </c>
      <c r="X37" s="66">
        <f t="shared" si="44"/>
        <v>36</v>
      </c>
      <c r="Y37" s="66">
        <f t="shared" si="44"/>
        <v>16</v>
      </c>
      <c r="Z37" s="66">
        <f t="shared" si="44"/>
        <v>36</v>
      </c>
      <c r="AA37" s="66">
        <f t="shared" si="44"/>
        <v>16</v>
      </c>
      <c r="AB37" s="66">
        <f t="shared" si="44"/>
        <v>0</v>
      </c>
      <c r="AC37" s="66">
        <f t="shared" si="44"/>
        <v>0</v>
      </c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70"/>
      <c r="AR37" s="70"/>
      <c r="AS37" s="70"/>
      <c r="AT37" s="70"/>
      <c r="AU37" s="70"/>
      <c r="AV37" s="70"/>
      <c r="AW37" s="70"/>
      <c r="AX37" s="70"/>
      <c r="AY37" s="70"/>
      <c r="AZ37" s="70"/>
    </row>
    <row r="38" spans="2:42" ht="14.25">
      <c r="B38" s="71" t="s">
        <v>45</v>
      </c>
      <c r="C38">
        <f>COUNT(C8:C37)</f>
        <v>10</v>
      </c>
      <c r="D38">
        <f aca="true" t="shared" si="45" ref="D38:L38">COUNT(D8:D37)</f>
        <v>8</v>
      </c>
      <c r="E38">
        <f t="shared" si="45"/>
        <v>10</v>
      </c>
      <c r="F38">
        <f t="shared" si="45"/>
        <v>8</v>
      </c>
      <c r="G38">
        <f t="shared" si="45"/>
        <v>6</v>
      </c>
      <c r="H38">
        <f t="shared" si="45"/>
        <v>4</v>
      </c>
      <c r="I38">
        <f t="shared" si="45"/>
        <v>6</v>
      </c>
      <c r="J38">
        <f t="shared" si="45"/>
        <v>4</v>
      </c>
      <c r="K38">
        <f t="shared" si="45"/>
        <v>0</v>
      </c>
      <c r="L38">
        <f t="shared" si="45"/>
        <v>0</v>
      </c>
      <c r="N38" s="30"/>
      <c r="S38" s="70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</row>
    <row r="39" spans="2:42" ht="14.25">
      <c r="B39" s="71" t="s">
        <v>23</v>
      </c>
      <c r="C39" s="16">
        <f aca="true" t="shared" si="46" ref="C39:L39">IF(C8="","",AVERAGE(C8:C37))</f>
        <v>2.8400000000000003</v>
      </c>
      <c r="D39" s="16">
        <f t="shared" si="46"/>
        <v>2.6625</v>
      </c>
      <c r="E39" s="16">
        <f t="shared" si="46"/>
        <v>3.1799999999999997</v>
      </c>
      <c r="F39" s="16">
        <f t="shared" si="46"/>
        <v>2.975</v>
      </c>
      <c r="G39" s="16">
        <f t="shared" si="46"/>
        <v>2.3666666666666667</v>
      </c>
      <c r="H39" s="16">
        <f t="shared" si="46"/>
        <v>2.9</v>
      </c>
      <c r="I39" s="16">
        <f t="shared" si="46"/>
        <v>1.9833333333333332</v>
      </c>
      <c r="J39" s="16">
        <f t="shared" si="46"/>
        <v>2.35</v>
      </c>
      <c r="K39" s="16">
        <f t="shared" si="46"/>
      </c>
      <c r="L39" s="16">
        <f t="shared" si="46"/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</row>
    <row r="40" spans="2:42" ht="14.25">
      <c r="B40" s="31" t="s">
        <v>60</v>
      </c>
      <c r="C40" s="16">
        <f>IF(C9="","",VAR(C8:C37))</f>
        <v>0.9093333333333299</v>
      </c>
      <c r="D40" s="16">
        <f aca="true" t="shared" si="47" ref="D40:L40">IF(D9="","",VAR(D8:D37))</f>
        <v>0.4969642857142844</v>
      </c>
      <c r="E40" s="16">
        <f t="shared" si="47"/>
        <v>0.07511111111111449</v>
      </c>
      <c r="F40" s="16">
        <f t="shared" si="47"/>
        <v>0.1021428571428556</v>
      </c>
      <c r="G40" s="16">
        <f t="shared" si="47"/>
        <v>0.14666666666666828</v>
      </c>
      <c r="H40" s="16">
        <f t="shared" si="47"/>
        <v>0.08000000000000067</v>
      </c>
      <c r="I40" s="16">
        <f t="shared" si="47"/>
        <v>0.3936666666666689</v>
      </c>
      <c r="J40" s="16">
        <f t="shared" si="47"/>
        <v>0.3899999999999982</v>
      </c>
      <c r="K40" s="16">
        <f t="shared" si="47"/>
      </c>
      <c r="L40" s="16">
        <f t="shared" si="47"/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</row>
    <row r="43" ht="14.25">
      <c r="C43" s="72" t="str">
        <f>HYPERLINK("../yosida.htm","Yoshida Hp")</f>
        <v>Yoshida Hp</v>
      </c>
    </row>
    <row r="44" ht="14.25"/>
    <row r="45" ht="14.25"/>
    <row r="46" ht="14.25"/>
    <row r="47" ht="14.25"/>
    <row r="48" ht="14.25"/>
  </sheetData>
  <printOptions/>
  <pageMargins left="0.5" right="0.5" top="0.5" bottom="0.5" header="0.512" footer="0.512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いせ</cp:lastModifiedBy>
  <dcterms:created xsi:type="dcterms:W3CDTF">2008-08-09T05:10:09Z</dcterms:created>
  <dcterms:modified xsi:type="dcterms:W3CDTF">2008-11-09T22:21:45Z</dcterms:modified>
  <cp:category/>
  <cp:version/>
  <cp:contentType/>
  <cp:contentStatus/>
</cp:coreProperties>
</file>