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activeTab="0"/>
  </bookViews>
  <sheets>
    <sheet name="FW_KENTE" sheetId="1" r:id="rId1"/>
    <sheet name="カレント" sheetId="2" r:id="rId2"/>
  </sheets>
  <definedNames>
    <definedName name="__123Graph_A" hidden="1">'FW_KENTE'!$C$23:$H$23</definedName>
    <definedName name="__123Graph_LBL_A" hidden="1">'FW_KENTE'!$C$6:$H$6</definedName>
    <definedName name="__123Graph_X" hidden="1">'FW_KENTE'!$C$22:$H$22</definedName>
    <definedName name="_Regression_Int" localSheetId="0" hidden="1">1</definedName>
    <definedName name="_Regression_X" hidden="1">'FW_KENTE'!$M$7:$M$15</definedName>
    <definedName name="_Regression_Y" hidden="1">'FW_KENTE'!$H$7:$H$15</definedName>
  </definedNames>
  <calcPr fullCalcOnLoad="1"/>
</workbook>
</file>

<file path=xl/sharedStrings.xml><?xml version="1.0" encoding="utf-8"?>
<sst xmlns="http://schemas.openxmlformats.org/spreadsheetml/2006/main" count="132" uniqueCount="75">
  <si>
    <t>******</t>
  </si>
  <si>
    <t>*****</t>
  </si>
  <si>
    <t>参考；作物育種の理論と方法（村上監修，養賢堂．ｐ．３４）</t>
  </si>
  <si>
    <t>項目：</t>
  </si>
  <si>
    <t>食味総合評価</t>
  </si>
  <si>
    <t xml:space="preserve"> *回帰係数の計算用セル</t>
  </si>
  <si>
    <t>*******</t>
  </si>
  <si>
    <t>日本晴</t>
  </si>
  <si>
    <t>黄金晴</t>
  </si>
  <si>
    <t>南海121</t>
  </si>
  <si>
    <t>ちくし11</t>
  </si>
  <si>
    <t>ちくし12</t>
  </si>
  <si>
    <t>愛知92</t>
  </si>
  <si>
    <t>品種7</t>
  </si>
  <si>
    <t>品種8</t>
  </si>
  <si>
    <t>品種9</t>
  </si>
  <si>
    <t>品種10</t>
  </si>
  <si>
    <t>平均</t>
  </si>
  <si>
    <t xml:space="preserve"> *</t>
  </si>
  <si>
    <t/>
  </si>
  <si>
    <t>*</t>
  </si>
  <si>
    <t>筑紫野</t>
  </si>
  <si>
    <t>筑後</t>
  </si>
  <si>
    <t>嘉穂</t>
  </si>
  <si>
    <t>田川</t>
  </si>
  <si>
    <t>豊前</t>
  </si>
  <si>
    <t>粕屋</t>
  </si>
  <si>
    <t>勝山</t>
  </si>
  <si>
    <t>二丈</t>
  </si>
  <si>
    <t>北九州</t>
  </si>
  <si>
    <t>場所10</t>
  </si>
  <si>
    <t>場所11</t>
  </si>
  <si>
    <t>場所12</t>
  </si>
  <si>
    <t>場所13</t>
  </si>
  <si>
    <t>場所14</t>
  </si>
  <si>
    <t>場所15</t>
  </si>
  <si>
    <t xml:space="preserve"> *係数</t>
  </si>
  <si>
    <t>回帰係数</t>
  </si>
  <si>
    <t xml:space="preserve"> *****</t>
  </si>
  <si>
    <t>分散</t>
  </si>
  <si>
    <t>場所数</t>
  </si>
  <si>
    <t>品種数</t>
  </si>
  <si>
    <t>総数</t>
  </si>
  <si>
    <t>ＣＦ</t>
  </si>
  <si>
    <t xml:space="preserve">  ３．品種名，場所名は上書きで変えて可．</t>
  </si>
  <si>
    <t xml:space="preserve"> 以下平方和の計算</t>
  </si>
  <si>
    <t>①全体の平方和の計算</t>
  </si>
  <si>
    <t xml:space="preserve"> 和</t>
  </si>
  <si>
    <t>平方和</t>
  </si>
  <si>
    <t>②品種の平方和の計算</t>
  </si>
  <si>
    <t>ｄｆ＝</t>
  </si>
  <si>
    <t>③場所の平方和の計算</t>
  </si>
  <si>
    <t>④回帰の品種間差の平方和の計算</t>
  </si>
  <si>
    <t>自乗</t>
  </si>
  <si>
    <t>定数</t>
  </si>
  <si>
    <t>分散分析表</t>
  </si>
  <si>
    <t>要因</t>
  </si>
  <si>
    <t>全体</t>
  </si>
  <si>
    <t>場所</t>
  </si>
  <si>
    <t>品種</t>
  </si>
  <si>
    <t>交互作用</t>
  </si>
  <si>
    <t>結果</t>
  </si>
  <si>
    <t xml:space="preserve">  ２．データの訂正・追加は上書きか外のセルからの“コピー”による．式でなく，値のみのコピーとする．</t>
  </si>
  <si>
    <t>自由度</t>
  </si>
  <si>
    <t>平方和</t>
  </si>
  <si>
    <t>平均平方</t>
  </si>
  <si>
    <t>F値</t>
  </si>
  <si>
    <t>Ｆ－Ｗ法での回帰の有意性検定（最大１０品種，１５場所．反復なし）</t>
  </si>
  <si>
    <t>元データ</t>
  </si>
  <si>
    <t>回帰の品種間差</t>
  </si>
  <si>
    <t>残差</t>
  </si>
  <si>
    <t>F(0.05)</t>
  </si>
  <si>
    <t>F(0.01)</t>
  </si>
  <si>
    <t>注１．元データ（赤部分）に新データ入れる．</t>
  </si>
  <si>
    <t xml:space="preserve">  ４．元データの空欄は０にしない．不用な元データは“クリア”する．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</si>
</sst>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);[Red]\(0.00\)"/>
    <numFmt numFmtId="179" formatCode="0.00_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9"/>
      <color indexed="9"/>
      <name val="ＭＳ 明朝"/>
      <family val="1"/>
    </font>
    <font>
      <u val="single"/>
      <sz val="10.45"/>
      <color indexed="12"/>
      <name val="Arial"/>
      <family val="2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179" fontId="6" fillId="0" borderId="0" xfId="0" applyNumberFormat="1" applyFont="1" applyFill="1" applyAlignment="1">
      <alignment horizontal="center"/>
    </xf>
    <xf numFmtId="179" fontId="0" fillId="0" borderId="0" xfId="0" applyNumberFormat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" xfId="0" applyFont="1" applyBorder="1" applyAlignment="1">
      <alignment vertical="center"/>
    </xf>
    <xf numFmtId="0" fontId="8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FW_KENTE!$C$6</c:f>
                  <c:strCache>
                    <c:ptCount val="1"/>
                    <c:pt idx="0">
                      <c:v>日本晴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FW_KENTE!$D$6</c:f>
                  <c:strCache>
                    <c:ptCount val="1"/>
                    <c:pt idx="0">
                      <c:v>黄金晴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FW_KENTE!$E$6</c:f>
                  <c:strCache>
                    <c:ptCount val="1"/>
                    <c:pt idx="0">
                      <c:v>南海121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FW_KENTE!$F$6</c:f>
                  <c:strCache>
                    <c:ptCount val="1"/>
                    <c:pt idx="0">
                      <c:v>ちくし11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FW_KENTE!$G$6</c:f>
                  <c:strCache>
                    <c:ptCount val="1"/>
                    <c:pt idx="0">
                      <c:v>ちくし12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FW_KENTE!$H$6</c:f>
                  <c:strCache>
                    <c:ptCount val="1"/>
                    <c:pt idx="0">
                      <c:v>愛知92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FW_KENTE!$C$22:$H$22</c:f>
              <c:numCache>
                <c:ptCount val="6"/>
                <c:pt idx="0">
                  <c:v>-0.9544444444444444</c:v>
                </c:pt>
                <c:pt idx="1">
                  <c:v>-0.8044444444444444</c:v>
                </c:pt>
                <c:pt idx="2">
                  <c:v>-0.04333333333333334</c:v>
                </c:pt>
                <c:pt idx="3">
                  <c:v>-0.8566666666666668</c:v>
                </c:pt>
                <c:pt idx="4">
                  <c:v>-0.5022222222222221</c:v>
                </c:pt>
                <c:pt idx="5">
                  <c:v>-0.40444444444444444</c:v>
                </c:pt>
              </c:numCache>
            </c:numRef>
          </c:xVal>
          <c:yVal>
            <c:numRef>
              <c:f>FW_KENTE!$C$23:$H$23</c:f>
              <c:numCache>
                <c:ptCount val="6"/>
                <c:pt idx="0">
                  <c:v>1.1700604413625075</c:v>
                </c:pt>
                <c:pt idx="1">
                  <c:v>1.3452448109450417</c:v>
                </c:pt>
                <c:pt idx="2">
                  <c:v>1.0662531040622194</c:v>
                </c:pt>
                <c:pt idx="3">
                  <c:v>0.647639038560649</c:v>
                </c:pt>
                <c:pt idx="4">
                  <c:v>0.9269737150353764</c:v>
                </c:pt>
                <c:pt idx="5">
                  <c:v>0.8438288900342026</c:v>
                </c:pt>
              </c:numCache>
            </c:numRef>
          </c:yVal>
          <c:smooth val="0"/>
        </c:ser>
        <c:axId val="6263534"/>
        <c:axId val="14317079"/>
      </c:scatterChart>
      <c:valAx>
        <c:axId val="62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317079"/>
        <c:crosses val="autoZero"/>
        <c:crossBetween val="midCat"/>
        <c:dispUnits/>
      </c:valAx>
      <c:valAx>
        <c:axId val="14317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6353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44</xdr:row>
      <xdr:rowOff>0</xdr:rowOff>
    </xdr:from>
    <xdr:to>
      <xdr:col>8</xdr:col>
      <xdr:colOff>57150</xdr:colOff>
      <xdr:row>50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962900"/>
          <a:ext cx="1924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62575"/>
    <xdr:graphicFrame>
      <xdr:nvGraphicFramePr>
        <xdr:cNvPr id="1" name="Shape 1025"/>
        <xdr:cNvGraphicFramePr/>
      </xdr:nvGraphicFramePr>
      <xdr:xfrm>
        <a:off x="0" y="0"/>
        <a:ext cx="9572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Z88"/>
  <sheetViews>
    <sheetView showGridLines="0" tabSelected="1" workbookViewId="0" topLeftCell="A1">
      <selection activeCell="A1" sqref="A1"/>
    </sheetView>
  </sheetViews>
  <sheetFormatPr defaultColWidth="6.66015625" defaultRowHeight="14.25" customHeight="1"/>
  <cols>
    <col min="1" max="1" width="3.91015625" style="2" customWidth="1"/>
    <col min="2" max="2" width="6.16015625" style="2" customWidth="1"/>
    <col min="3" max="3" width="5.41015625" style="2" customWidth="1"/>
    <col min="4" max="4" width="5" style="2" customWidth="1"/>
    <col min="5" max="5" width="5.16015625" style="2" customWidth="1"/>
    <col min="6" max="6" width="5.5" style="2" customWidth="1"/>
    <col min="7" max="8" width="5.41015625" style="2" customWidth="1"/>
    <col min="9" max="9" width="6.66015625" style="2" customWidth="1"/>
    <col min="10" max="10" width="4.91015625" style="2" customWidth="1"/>
    <col min="11" max="11" width="4.41015625" style="2" customWidth="1"/>
    <col min="12" max="12" width="4.91015625" style="2" customWidth="1"/>
    <col min="13" max="13" width="5.33203125" style="2" customWidth="1"/>
    <col min="14" max="14" width="4.33203125" style="2" hidden="1" customWidth="1"/>
    <col min="15" max="15" width="4.41015625" style="2" hidden="1" customWidth="1"/>
    <col min="16" max="26" width="4.33203125" style="2" hidden="1" customWidth="1"/>
    <col min="27" max="16384" width="4.33203125" style="2" customWidth="1"/>
  </cols>
  <sheetData>
    <row r="1" spans="2:13" ht="14.25" customHeight="1">
      <c r="B1" s="1"/>
      <c r="C1" s="1" t="s">
        <v>67</v>
      </c>
      <c r="L1" s="1"/>
      <c r="M1" s="1"/>
    </row>
    <row r="2" ht="14.25" customHeight="1">
      <c r="B2" s="1"/>
    </row>
    <row r="3" spans="2:7" ht="14.25" customHeight="1">
      <c r="B3" s="1"/>
      <c r="D3" s="1" t="s">
        <v>3</v>
      </c>
      <c r="E3" s="1" t="s">
        <v>4</v>
      </c>
      <c r="G3" s="1" t="s">
        <v>2</v>
      </c>
    </row>
    <row r="5" spans="2:26" ht="14.25" customHeight="1">
      <c r="B5" s="1" t="s">
        <v>68</v>
      </c>
      <c r="D5" s="1"/>
      <c r="E5" s="1"/>
      <c r="F5" s="1"/>
      <c r="G5" s="1"/>
      <c r="H5" s="1"/>
      <c r="I5" s="1"/>
      <c r="J5" s="1"/>
      <c r="K5" s="1"/>
      <c r="L5" s="1"/>
      <c r="M5" s="1"/>
      <c r="N5" s="29" t="s">
        <v>5</v>
      </c>
      <c r="O5" s="30"/>
      <c r="P5" s="30"/>
      <c r="Q5" s="30"/>
      <c r="R5" s="31" t="s">
        <v>1</v>
      </c>
      <c r="S5" s="31" t="s">
        <v>1</v>
      </c>
      <c r="T5" s="31" t="s">
        <v>1</v>
      </c>
      <c r="U5" s="31" t="s">
        <v>1</v>
      </c>
      <c r="V5" s="31" t="s">
        <v>1</v>
      </c>
      <c r="W5" s="31" t="s">
        <v>1</v>
      </c>
      <c r="X5" s="31" t="s">
        <v>1</v>
      </c>
      <c r="Y5" s="31" t="s">
        <v>6</v>
      </c>
      <c r="Z5" s="32"/>
    </row>
    <row r="6" spans="2:26" ht="14.25" customHeight="1">
      <c r="B6" s="5"/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21" t="s">
        <v>17</v>
      </c>
      <c r="N6" s="33" t="s">
        <v>18</v>
      </c>
      <c r="O6" s="34" t="s">
        <v>19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 t="s">
        <v>20</v>
      </c>
    </row>
    <row r="7" spans="2:26" ht="14.25" customHeight="1">
      <c r="B7" s="4" t="s">
        <v>21</v>
      </c>
      <c r="C7" s="12">
        <v>-0.89</v>
      </c>
      <c r="D7" s="12">
        <v>-0.56</v>
      </c>
      <c r="E7" s="12">
        <v>-0.28</v>
      </c>
      <c r="F7" s="12">
        <v>-0.89</v>
      </c>
      <c r="G7" s="12">
        <v>-0.56</v>
      </c>
      <c r="H7" s="12">
        <v>-0.44</v>
      </c>
      <c r="I7" s="11"/>
      <c r="J7" s="11"/>
      <c r="K7" s="11"/>
      <c r="L7" s="11"/>
      <c r="M7" s="8">
        <f>IF(C7="","",SUM(C7:L7)/$E$26)</f>
        <v>-0.6033333333333334</v>
      </c>
      <c r="N7" s="33" t="s">
        <v>18</v>
      </c>
      <c r="O7" s="37">
        <f>C7*$M$7</f>
        <v>0.5369666666666667</v>
      </c>
      <c r="P7" s="37">
        <f aca="true" t="shared" si="0" ref="P7:P21">D7*M7</f>
        <v>0.3378666666666667</v>
      </c>
      <c r="Q7" s="37">
        <f aca="true" t="shared" si="1" ref="Q7:Q21">E7*M7</f>
        <v>0.16893333333333335</v>
      </c>
      <c r="R7" s="37">
        <f aca="true" t="shared" si="2" ref="R7:R21">F7*M7</f>
        <v>0.5369666666666667</v>
      </c>
      <c r="S7" s="37">
        <f aca="true" t="shared" si="3" ref="S7:S21">G7*M7</f>
        <v>0.3378666666666667</v>
      </c>
      <c r="T7" s="37">
        <f aca="true" t="shared" si="4" ref="T7:T21">H7*M7</f>
        <v>0.2654666666666667</v>
      </c>
      <c r="U7" s="37">
        <f aca="true" t="shared" si="5" ref="U7:U21">I7*M7</f>
        <v>0</v>
      </c>
      <c r="V7" s="37">
        <f aca="true" t="shared" si="6" ref="V7:V21">J7*M7</f>
        <v>0</v>
      </c>
      <c r="W7" s="37">
        <f aca="true" t="shared" si="7" ref="W7:W21">K7*M7</f>
        <v>0</v>
      </c>
      <c r="X7" s="37">
        <f aca="true" t="shared" si="8" ref="X7:X21">L7*M7</f>
        <v>0</v>
      </c>
      <c r="Y7" s="37">
        <f aca="true" t="shared" si="9" ref="Y7:Y21">M7^2</f>
        <v>0.3640111111111112</v>
      </c>
      <c r="Z7" s="36" t="s">
        <v>20</v>
      </c>
    </row>
    <row r="8" spans="2:26" ht="14.25" customHeight="1">
      <c r="B8" s="4" t="s">
        <v>22</v>
      </c>
      <c r="C8" s="12">
        <v>-1.25</v>
      </c>
      <c r="D8" s="12">
        <v>-0.94</v>
      </c>
      <c r="E8" s="12">
        <v>-0.13</v>
      </c>
      <c r="F8" s="12">
        <v>-1.25</v>
      </c>
      <c r="G8" s="12">
        <v>-0.63</v>
      </c>
      <c r="H8" s="12">
        <v>-0.5</v>
      </c>
      <c r="I8" s="11"/>
      <c r="J8" s="11"/>
      <c r="K8" s="11"/>
      <c r="L8" s="11"/>
      <c r="M8" s="8">
        <f aca="true" t="shared" si="10" ref="M8:M21">IF(C8="","",SUM(C8:L8)/$E$26)</f>
        <v>-0.7833333333333333</v>
      </c>
      <c r="N8" s="33" t="s">
        <v>18</v>
      </c>
      <c r="O8" s="37">
        <f aca="true" t="shared" si="11" ref="O8:O21">C8*M8</f>
        <v>0.9791666666666666</v>
      </c>
      <c r="P8" s="37">
        <f t="shared" si="0"/>
        <v>0.7363333333333333</v>
      </c>
      <c r="Q8" s="37">
        <f t="shared" si="1"/>
        <v>0.10183333333333333</v>
      </c>
      <c r="R8" s="37">
        <f t="shared" si="2"/>
        <v>0.9791666666666666</v>
      </c>
      <c r="S8" s="37">
        <f t="shared" si="3"/>
        <v>0.4935</v>
      </c>
      <c r="T8" s="37">
        <f t="shared" si="4"/>
        <v>0.39166666666666666</v>
      </c>
      <c r="U8" s="37">
        <f t="shared" si="5"/>
        <v>0</v>
      </c>
      <c r="V8" s="37">
        <f t="shared" si="6"/>
        <v>0</v>
      </c>
      <c r="W8" s="37">
        <f t="shared" si="7"/>
        <v>0</v>
      </c>
      <c r="X8" s="37">
        <f t="shared" si="8"/>
        <v>0</v>
      </c>
      <c r="Y8" s="37">
        <f t="shared" si="9"/>
        <v>0.6136111111111111</v>
      </c>
      <c r="Z8" s="36" t="s">
        <v>20</v>
      </c>
    </row>
    <row r="9" spans="2:26" ht="14.25" customHeight="1">
      <c r="B9" s="4" t="s">
        <v>23</v>
      </c>
      <c r="C9" s="12">
        <v>-0.71</v>
      </c>
      <c r="D9" s="12">
        <v>-0.41</v>
      </c>
      <c r="E9" s="12">
        <v>0.18</v>
      </c>
      <c r="F9" s="12">
        <v>-0.71</v>
      </c>
      <c r="G9" s="12">
        <v>-0.47</v>
      </c>
      <c r="H9" s="12">
        <v>-0.35</v>
      </c>
      <c r="I9" s="11"/>
      <c r="J9" s="11"/>
      <c r="K9" s="11"/>
      <c r="L9" s="11"/>
      <c r="M9" s="8">
        <f t="shared" si="10"/>
        <v>-0.4116666666666667</v>
      </c>
      <c r="N9" s="33" t="s">
        <v>18</v>
      </c>
      <c r="O9" s="37">
        <f t="shared" si="11"/>
        <v>0.29228333333333334</v>
      </c>
      <c r="P9" s="37">
        <f t="shared" si="0"/>
        <v>0.16878333333333334</v>
      </c>
      <c r="Q9" s="37">
        <f t="shared" si="1"/>
        <v>-0.0741</v>
      </c>
      <c r="R9" s="37">
        <f t="shared" si="2"/>
        <v>0.29228333333333334</v>
      </c>
      <c r="S9" s="37">
        <f t="shared" si="3"/>
        <v>0.19348333333333334</v>
      </c>
      <c r="T9" s="37">
        <f t="shared" si="4"/>
        <v>0.14408333333333334</v>
      </c>
      <c r="U9" s="37">
        <f t="shared" si="5"/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0.16946944444444445</v>
      </c>
      <c r="Z9" s="36" t="s">
        <v>20</v>
      </c>
    </row>
    <row r="10" spans="2:26" ht="14.25" customHeight="1">
      <c r="B10" s="4" t="s">
        <v>24</v>
      </c>
      <c r="C10" s="12">
        <v>-1</v>
      </c>
      <c r="D10" s="12">
        <v>-1.06</v>
      </c>
      <c r="E10" s="12">
        <v>-0.29</v>
      </c>
      <c r="F10" s="12">
        <v>-0.94</v>
      </c>
      <c r="G10" s="12">
        <v>-0.53</v>
      </c>
      <c r="H10" s="12">
        <v>-0.65</v>
      </c>
      <c r="I10" s="11"/>
      <c r="J10" s="11"/>
      <c r="K10" s="11"/>
      <c r="L10" s="11"/>
      <c r="M10" s="8">
        <f t="shared" si="10"/>
        <v>-0.7450000000000001</v>
      </c>
      <c r="N10" s="33" t="s">
        <v>18</v>
      </c>
      <c r="O10" s="37">
        <f t="shared" si="11"/>
        <v>0.7450000000000001</v>
      </c>
      <c r="P10" s="37">
        <f t="shared" si="0"/>
        <v>0.7897000000000002</v>
      </c>
      <c r="Q10" s="37">
        <f t="shared" si="1"/>
        <v>0.21605000000000002</v>
      </c>
      <c r="R10" s="37">
        <f t="shared" si="2"/>
        <v>0.7003</v>
      </c>
      <c r="S10" s="37">
        <f t="shared" si="3"/>
        <v>0.3948500000000001</v>
      </c>
      <c r="T10" s="37">
        <f t="shared" si="4"/>
        <v>0.48425000000000007</v>
      </c>
      <c r="U10" s="37">
        <f t="shared" si="5"/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0.5550250000000002</v>
      </c>
      <c r="Z10" s="36" t="s">
        <v>20</v>
      </c>
    </row>
    <row r="11" spans="2:26" ht="14.25" customHeight="1">
      <c r="B11" s="4" t="s">
        <v>25</v>
      </c>
      <c r="C11" s="12">
        <v>-0.7</v>
      </c>
      <c r="D11" s="12">
        <v>-0.4</v>
      </c>
      <c r="E11" s="12">
        <v>-0.05</v>
      </c>
      <c r="F11" s="12">
        <v>-0.7</v>
      </c>
      <c r="G11" s="12">
        <v>-0.3</v>
      </c>
      <c r="H11" s="12">
        <v>-0.15</v>
      </c>
      <c r="I11" s="11"/>
      <c r="J11" s="11"/>
      <c r="K11" s="11"/>
      <c r="L11" s="11"/>
      <c r="M11" s="8">
        <f t="shared" si="10"/>
        <v>-0.3833333333333333</v>
      </c>
      <c r="N11" s="33" t="s">
        <v>18</v>
      </c>
      <c r="O11" s="37">
        <f t="shared" si="11"/>
        <v>0.2683333333333333</v>
      </c>
      <c r="P11" s="37">
        <f t="shared" si="0"/>
        <v>0.15333333333333332</v>
      </c>
      <c r="Q11" s="37">
        <f t="shared" si="1"/>
        <v>0.019166666666666665</v>
      </c>
      <c r="R11" s="37">
        <f t="shared" si="2"/>
        <v>0.2683333333333333</v>
      </c>
      <c r="S11" s="37">
        <f t="shared" si="3"/>
        <v>0.11499999999999999</v>
      </c>
      <c r="T11" s="37">
        <f t="shared" si="4"/>
        <v>0.057499999999999996</v>
      </c>
      <c r="U11" s="37">
        <f t="shared" si="5"/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0.14694444444444443</v>
      </c>
      <c r="Z11" s="36" t="s">
        <v>20</v>
      </c>
    </row>
    <row r="12" spans="2:26" ht="14.25" customHeight="1">
      <c r="B12" s="4" t="s">
        <v>26</v>
      </c>
      <c r="C12" s="12">
        <v>-1.11</v>
      </c>
      <c r="D12" s="12">
        <v>-1.11</v>
      </c>
      <c r="E12" s="12">
        <v>-0.16</v>
      </c>
      <c r="F12" s="12">
        <v>-0.74</v>
      </c>
      <c r="G12" s="12">
        <v>-0.68</v>
      </c>
      <c r="H12" s="12">
        <v>-0.58</v>
      </c>
      <c r="I12" s="11"/>
      <c r="J12" s="11"/>
      <c r="K12" s="11"/>
      <c r="L12" s="11"/>
      <c r="M12" s="8">
        <f t="shared" si="10"/>
        <v>-0.73</v>
      </c>
      <c r="N12" s="33" t="s">
        <v>18</v>
      </c>
      <c r="O12" s="37">
        <f t="shared" si="11"/>
        <v>0.8103</v>
      </c>
      <c r="P12" s="37">
        <f t="shared" si="0"/>
        <v>0.8103</v>
      </c>
      <c r="Q12" s="37">
        <f t="shared" si="1"/>
        <v>0.1168</v>
      </c>
      <c r="R12" s="37">
        <f t="shared" si="2"/>
        <v>0.5402</v>
      </c>
      <c r="S12" s="37">
        <f t="shared" si="3"/>
        <v>0.4964</v>
      </c>
      <c r="T12" s="37">
        <f t="shared" si="4"/>
        <v>0.42339999999999994</v>
      </c>
      <c r="U12" s="37">
        <f t="shared" si="5"/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0.5328999999999999</v>
      </c>
      <c r="Z12" s="36" t="s">
        <v>20</v>
      </c>
    </row>
    <row r="13" spans="2:26" ht="14.25" customHeight="1">
      <c r="B13" s="4" t="s">
        <v>27</v>
      </c>
      <c r="C13" s="12">
        <v>-1.37</v>
      </c>
      <c r="D13" s="12">
        <v>-1.31</v>
      </c>
      <c r="E13" s="12">
        <v>-0.32</v>
      </c>
      <c r="F13" s="12">
        <v>-0.98</v>
      </c>
      <c r="G13" s="12">
        <v>-0.84</v>
      </c>
      <c r="H13" s="12">
        <v>-0.58</v>
      </c>
      <c r="I13" s="11"/>
      <c r="J13" s="11"/>
      <c r="K13" s="11"/>
      <c r="L13" s="11"/>
      <c r="M13" s="8">
        <f t="shared" si="10"/>
        <v>-0.9</v>
      </c>
      <c r="N13" s="33" t="s">
        <v>18</v>
      </c>
      <c r="O13" s="37">
        <f t="shared" si="11"/>
        <v>1.233</v>
      </c>
      <c r="P13" s="37">
        <f t="shared" si="0"/>
        <v>1.179</v>
      </c>
      <c r="Q13" s="37">
        <f t="shared" si="1"/>
        <v>0.28800000000000003</v>
      </c>
      <c r="R13" s="37">
        <f t="shared" si="2"/>
        <v>0.882</v>
      </c>
      <c r="S13" s="37">
        <f t="shared" si="3"/>
        <v>0.756</v>
      </c>
      <c r="T13" s="37">
        <f t="shared" si="4"/>
        <v>0.522</v>
      </c>
      <c r="U13" s="37">
        <f t="shared" si="5"/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0.81</v>
      </c>
      <c r="Z13" s="36" t="s">
        <v>20</v>
      </c>
    </row>
    <row r="14" spans="2:26" ht="14.25" customHeight="1">
      <c r="B14" s="4" t="s">
        <v>28</v>
      </c>
      <c r="C14" s="12">
        <v>-0.89</v>
      </c>
      <c r="D14" s="12">
        <v>-0.67</v>
      </c>
      <c r="E14" s="12">
        <v>0.22</v>
      </c>
      <c r="F14" s="12">
        <v>-0.78</v>
      </c>
      <c r="G14" s="12">
        <v>-0.29</v>
      </c>
      <c r="H14" s="12">
        <v>-0.17</v>
      </c>
      <c r="I14" s="11"/>
      <c r="J14" s="11"/>
      <c r="K14" s="11"/>
      <c r="L14" s="11"/>
      <c r="M14" s="8">
        <f t="shared" si="10"/>
        <v>-0.43</v>
      </c>
      <c r="N14" s="33" t="s">
        <v>18</v>
      </c>
      <c r="O14" s="37">
        <f t="shared" si="11"/>
        <v>0.3827</v>
      </c>
      <c r="P14" s="37">
        <f t="shared" si="0"/>
        <v>0.2881</v>
      </c>
      <c r="Q14" s="37">
        <f t="shared" si="1"/>
        <v>-0.0946</v>
      </c>
      <c r="R14" s="37">
        <f t="shared" si="2"/>
        <v>0.33540000000000003</v>
      </c>
      <c r="S14" s="37">
        <f t="shared" si="3"/>
        <v>0.12469999999999999</v>
      </c>
      <c r="T14" s="37">
        <f t="shared" si="4"/>
        <v>0.0731</v>
      </c>
      <c r="U14" s="37">
        <f t="shared" si="5"/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0.18489999999999998</v>
      </c>
      <c r="Z14" s="36" t="s">
        <v>20</v>
      </c>
    </row>
    <row r="15" spans="2:26" ht="14.25" customHeight="1">
      <c r="B15" s="4" t="s">
        <v>29</v>
      </c>
      <c r="C15" s="12">
        <v>-0.67</v>
      </c>
      <c r="D15" s="12">
        <v>-0.78</v>
      </c>
      <c r="E15" s="12">
        <v>0.44</v>
      </c>
      <c r="F15" s="12">
        <v>-0.72</v>
      </c>
      <c r="G15" s="12">
        <v>-0.22</v>
      </c>
      <c r="H15" s="12">
        <v>-0.22</v>
      </c>
      <c r="I15" s="11"/>
      <c r="J15" s="11"/>
      <c r="K15" s="11"/>
      <c r="L15" s="11"/>
      <c r="M15" s="8">
        <f t="shared" si="10"/>
        <v>-0.36166666666666675</v>
      </c>
      <c r="N15" s="33" t="s">
        <v>18</v>
      </c>
      <c r="O15" s="37">
        <f t="shared" si="11"/>
        <v>0.24231666666666674</v>
      </c>
      <c r="P15" s="37">
        <f t="shared" si="0"/>
        <v>0.2821000000000001</v>
      </c>
      <c r="Q15" s="37">
        <f t="shared" si="1"/>
        <v>-0.15913333333333338</v>
      </c>
      <c r="R15" s="37">
        <f t="shared" si="2"/>
        <v>0.2604000000000001</v>
      </c>
      <c r="S15" s="37">
        <f t="shared" si="3"/>
        <v>0.07956666666666669</v>
      </c>
      <c r="T15" s="37">
        <f t="shared" si="4"/>
        <v>0.07956666666666669</v>
      </c>
      <c r="U15" s="37">
        <f t="shared" si="5"/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0.13080277777777782</v>
      </c>
      <c r="Z15" s="36" t="s">
        <v>20</v>
      </c>
    </row>
    <row r="16" spans="2:26" ht="14.25" customHeight="1">
      <c r="B16" s="4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>
        <f t="shared" si="10"/>
      </c>
      <c r="N16" s="33" t="s">
        <v>18</v>
      </c>
      <c r="O16" s="37">
        <f t="shared" si="11"/>
        <v>0</v>
      </c>
      <c r="P16" s="37">
        <f t="shared" si="0"/>
        <v>0</v>
      </c>
      <c r="Q16" s="37">
        <f t="shared" si="1"/>
        <v>0</v>
      </c>
      <c r="R16" s="37">
        <f t="shared" si="2"/>
        <v>0</v>
      </c>
      <c r="S16" s="37">
        <f t="shared" si="3"/>
        <v>0</v>
      </c>
      <c r="T16" s="37">
        <f t="shared" si="4"/>
        <v>0</v>
      </c>
      <c r="U16" s="37">
        <f t="shared" si="5"/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6" t="s">
        <v>20</v>
      </c>
    </row>
    <row r="17" spans="2:26" ht="14.25" customHeight="1">
      <c r="B17" s="4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8">
        <f t="shared" si="10"/>
      </c>
      <c r="N17" s="33" t="s">
        <v>18</v>
      </c>
      <c r="O17" s="37">
        <f t="shared" si="11"/>
        <v>0</v>
      </c>
      <c r="P17" s="37">
        <f t="shared" si="0"/>
        <v>0</v>
      </c>
      <c r="Q17" s="37">
        <f t="shared" si="1"/>
        <v>0</v>
      </c>
      <c r="R17" s="37">
        <f t="shared" si="2"/>
        <v>0</v>
      </c>
      <c r="S17" s="37">
        <f t="shared" si="3"/>
        <v>0</v>
      </c>
      <c r="T17" s="37">
        <f t="shared" si="4"/>
        <v>0</v>
      </c>
      <c r="U17" s="37">
        <f t="shared" si="5"/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6" t="s">
        <v>20</v>
      </c>
    </row>
    <row r="18" spans="2:26" ht="14.25" customHeight="1">
      <c r="B18" s="4" t="s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>
        <f t="shared" si="10"/>
      </c>
      <c r="N18" s="33" t="s">
        <v>18</v>
      </c>
      <c r="O18" s="37">
        <f t="shared" si="11"/>
        <v>0</v>
      </c>
      <c r="P18" s="37">
        <f t="shared" si="0"/>
        <v>0</v>
      </c>
      <c r="Q18" s="37">
        <f t="shared" si="1"/>
        <v>0</v>
      </c>
      <c r="R18" s="37">
        <f t="shared" si="2"/>
        <v>0</v>
      </c>
      <c r="S18" s="37">
        <f t="shared" si="3"/>
        <v>0</v>
      </c>
      <c r="T18" s="37">
        <f t="shared" si="4"/>
        <v>0</v>
      </c>
      <c r="U18" s="37">
        <f t="shared" si="5"/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6" t="s">
        <v>20</v>
      </c>
    </row>
    <row r="19" spans="2:26" ht="14.25" customHeight="1">
      <c r="B19" s="4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>
        <f t="shared" si="10"/>
      </c>
      <c r="N19" s="33" t="s">
        <v>18</v>
      </c>
      <c r="O19" s="37">
        <f t="shared" si="11"/>
        <v>0</v>
      </c>
      <c r="P19" s="37">
        <f t="shared" si="0"/>
        <v>0</v>
      </c>
      <c r="Q19" s="37">
        <f t="shared" si="1"/>
        <v>0</v>
      </c>
      <c r="R19" s="37">
        <f t="shared" si="2"/>
        <v>0</v>
      </c>
      <c r="S19" s="37">
        <f t="shared" si="3"/>
        <v>0</v>
      </c>
      <c r="T19" s="37">
        <f t="shared" si="4"/>
        <v>0</v>
      </c>
      <c r="U19" s="37">
        <f t="shared" si="5"/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6" t="s">
        <v>20</v>
      </c>
    </row>
    <row r="20" spans="2:26" ht="14.25" customHeight="1">
      <c r="B20" s="4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8">
        <f t="shared" si="10"/>
      </c>
      <c r="N20" s="33" t="s">
        <v>18</v>
      </c>
      <c r="O20" s="37">
        <f t="shared" si="11"/>
        <v>0</v>
      </c>
      <c r="P20" s="37">
        <f t="shared" si="0"/>
        <v>0</v>
      </c>
      <c r="Q20" s="37">
        <f t="shared" si="1"/>
        <v>0</v>
      </c>
      <c r="R20" s="37">
        <f t="shared" si="2"/>
        <v>0</v>
      </c>
      <c r="S20" s="37">
        <f t="shared" si="3"/>
        <v>0</v>
      </c>
      <c r="T20" s="37">
        <f t="shared" si="4"/>
        <v>0</v>
      </c>
      <c r="U20" s="37">
        <f t="shared" si="5"/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6" t="s">
        <v>20</v>
      </c>
    </row>
    <row r="21" spans="2:26" ht="14.25" customHeight="1">
      <c r="B21" s="4" t="s">
        <v>35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>
        <f t="shared" si="10"/>
      </c>
      <c r="N21" s="33" t="s">
        <v>18</v>
      </c>
      <c r="O21" s="37">
        <f t="shared" si="11"/>
        <v>0</v>
      </c>
      <c r="P21" s="37">
        <f t="shared" si="0"/>
        <v>0</v>
      </c>
      <c r="Q21" s="37">
        <f t="shared" si="1"/>
        <v>0</v>
      </c>
      <c r="R21" s="37">
        <f t="shared" si="2"/>
        <v>0</v>
      </c>
      <c r="S21" s="37">
        <f t="shared" si="3"/>
        <v>0</v>
      </c>
      <c r="T21" s="37">
        <f t="shared" si="4"/>
        <v>0</v>
      </c>
      <c r="U21" s="37">
        <f t="shared" si="5"/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6" t="s">
        <v>20</v>
      </c>
    </row>
    <row r="22" spans="2:26" ht="14.25" customHeight="1">
      <c r="B22" s="19" t="s">
        <v>17</v>
      </c>
      <c r="C22" s="7">
        <f>IF(C7="","",SUM(C7:C21)/$C$26)</f>
        <v>-0.9544444444444444</v>
      </c>
      <c r="D22" s="7">
        <f aca="true" t="shared" si="12" ref="D22:L22">IF(D7="","",SUM(D7:D21)/$C$26)</f>
        <v>-0.8044444444444444</v>
      </c>
      <c r="E22" s="7">
        <f t="shared" si="12"/>
        <v>-0.04333333333333334</v>
      </c>
      <c r="F22" s="7">
        <f t="shared" si="12"/>
        <v>-0.8566666666666668</v>
      </c>
      <c r="G22" s="7">
        <f t="shared" si="12"/>
        <v>-0.5022222222222221</v>
      </c>
      <c r="H22" s="7">
        <f t="shared" si="12"/>
        <v>-0.40444444444444444</v>
      </c>
      <c r="I22" s="7">
        <f t="shared" si="12"/>
      </c>
      <c r="J22" s="7">
        <f t="shared" si="12"/>
      </c>
      <c r="K22" s="7">
        <f t="shared" si="12"/>
      </c>
      <c r="L22" s="7">
        <f t="shared" si="12"/>
      </c>
      <c r="M22" s="9">
        <f>AVERAGE(C7:L21)</f>
        <v>-0.5942592592592592</v>
      </c>
      <c r="N22" s="33" t="s">
        <v>36</v>
      </c>
      <c r="O22" s="37">
        <f aca="true" t="shared" si="13" ref="O22:Y22">(SUM(O7:O21)-C22*$M$22*$C$26)/(SUM($Y$7:$Y$21)-$C$26*$M$22^2)</f>
        <v>1.1700604413625075</v>
      </c>
      <c r="P22" s="37">
        <f t="shared" si="13"/>
        <v>1.3452448109450417</v>
      </c>
      <c r="Q22" s="37">
        <f t="shared" si="13"/>
        <v>1.0662531040622194</v>
      </c>
      <c r="R22" s="37">
        <f t="shared" si="13"/>
        <v>0.647639038560649</v>
      </c>
      <c r="S22" s="37">
        <f t="shared" si="13"/>
        <v>0.9269737150353764</v>
      </c>
      <c r="T22" s="37">
        <f t="shared" si="13"/>
        <v>0.8438288900342026</v>
      </c>
      <c r="U22" s="37">
        <f t="shared" si="13"/>
        <v>0</v>
      </c>
      <c r="V22" s="37">
        <f t="shared" si="13"/>
        <v>0</v>
      </c>
      <c r="W22" s="37">
        <f t="shared" si="13"/>
        <v>0</v>
      </c>
      <c r="X22" s="37">
        <f t="shared" si="13"/>
        <v>0</v>
      </c>
      <c r="Y22" s="37">
        <f t="shared" si="13"/>
        <v>1</v>
      </c>
      <c r="Z22" s="36" t="s">
        <v>20</v>
      </c>
    </row>
    <row r="23" spans="2:26" ht="14.25" customHeight="1">
      <c r="B23" s="20" t="s">
        <v>37</v>
      </c>
      <c r="C23" s="3">
        <f>IF(C7="","",+O22)</f>
        <v>1.1700604413625075</v>
      </c>
      <c r="D23" s="3">
        <f aca="true" t="shared" si="14" ref="D23:L23">IF(D7="","",+P22)</f>
        <v>1.3452448109450417</v>
      </c>
      <c r="E23" s="3">
        <f t="shared" si="14"/>
        <v>1.0662531040622194</v>
      </c>
      <c r="F23" s="3">
        <f t="shared" si="14"/>
        <v>0.647639038560649</v>
      </c>
      <c r="G23" s="3">
        <f t="shared" si="14"/>
        <v>0.9269737150353764</v>
      </c>
      <c r="H23" s="3">
        <f t="shared" si="14"/>
        <v>0.8438288900342026</v>
      </c>
      <c r="I23" s="3">
        <f t="shared" si="14"/>
      </c>
      <c r="J23" s="3">
        <f t="shared" si="14"/>
      </c>
      <c r="K23" s="3">
        <f t="shared" si="14"/>
      </c>
      <c r="L23" s="3">
        <f t="shared" si="14"/>
      </c>
      <c r="M23" s="10"/>
      <c r="N23" s="33" t="s">
        <v>38</v>
      </c>
      <c r="O23" s="34" t="s">
        <v>1</v>
      </c>
      <c r="P23" s="34" t="s">
        <v>1</v>
      </c>
      <c r="Q23" s="34" t="s">
        <v>1</v>
      </c>
      <c r="R23" s="34" t="s">
        <v>1</v>
      </c>
      <c r="S23" s="34" t="s">
        <v>1</v>
      </c>
      <c r="T23" s="34" t="s">
        <v>1</v>
      </c>
      <c r="U23" s="34" t="s">
        <v>1</v>
      </c>
      <c r="V23" s="34" t="s">
        <v>1</v>
      </c>
      <c r="W23" s="34" t="s">
        <v>1</v>
      </c>
      <c r="X23" s="34" t="s">
        <v>1</v>
      </c>
      <c r="Y23" s="34" t="s">
        <v>0</v>
      </c>
      <c r="Z23" s="38"/>
    </row>
    <row r="24" spans="2:26" ht="14.25" customHeight="1">
      <c r="B24" s="4" t="s">
        <v>39</v>
      </c>
      <c r="C24" s="3">
        <f>IF(C7="","",VARP(C7:C21))</f>
        <v>0.05555802469135811</v>
      </c>
      <c r="D24" s="3">
        <f aca="true" t="shared" si="15" ref="D24:L24">IF(D7="","",VARP(D7:D21))</f>
        <v>0.0922469135802471</v>
      </c>
      <c r="E24" s="3">
        <f t="shared" si="15"/>
        <v>0.06304444444444444</v>
      </c>
      <c r="F24" s="3">
        <f t="shared" si="15"/>
        <v>0.02913333333333307</v>
      </c>
      <c r="G24" s="3">
        <f t="shared" si="15"/>
        <v>0.036972839506172944</v>
      </c>
      <c r="H24" s="3">
        <f t="shared" si="15"/>
        <v>0.03211358024691356</v>
      </c>
      <c r="I24" s="3">
        <f t="shared" si="15"/>
      </c>
      <c r="J24" s="3">
        <f t="shared" si="15"/>
      </c>
      <c r="K24" s="3">
        <f t="shared" si="15"/>
      </c>
      <c r="L24" s="3">
        <f t="shared" si="15"/>
      </c>
      <c r="M24" s="10"/>
      <c r="N24" s="33" t="s">
        <v>18</v>
      </c>
      <c r="O24" s="34" t="s">
        <v>45</v>
      </c>
      <c r="P24" s="35"/>
      <c r="Q24" s="35"/>
      <c r="R24" s="34" t="s">
        <v>20</v>
      </c>
      <c r="S24" s="34" t="s">
        <v>42</v>
      </c>
      <c r="T24" s="37">
        <f>C26*E26</f>
        <v>54</v>
      </c>
      <c r="U24" s="35"/>
      <c r="V24" s="34" t="s">
        <v>43</v>
      </c>
      <c r="W24" s="37">
        <f>M22^2*T24</f>
        <v>19.069779629629622</v>
      </c>
      <c r="X24" s="35"/>
      <c r="Y24" s="35"/>
      <c r="Z24" s="38"/>
    </row>
    <row r="25" spans="2:26" ht="14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3" t="s">
        <v>46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8"/>
    </row>
    <row r="26" spans="2:26" ht="14.25" customHeight="1">
      <c r="B26" s="1" t="s">
        <v>40</v>
      </c>
      <c r="C26" s="13">
        <f>COUNTA(C7:C21)</f>
        <v>9</v>
      </c>
      <c r="D26" s="1" t="s">
        <v>41</v>
      </c>
      <c r="E26" s="13">
        <f>COUNTA(C7:L7)</f>
        <v>6</v>
      </c>
      <c r="N26" s="39"/>
      <c r="O26" s="37" t="str">
        <f aca="true" t="shared" si="16" ref="O26:X26">C6</f>
        <v>日本晴</v>
      </c>
      <c r="P26" s="37" t="str">
        <f t="shared" si="16"/>
        <v>黄金晴</v>
      </c>
      <c r="Q26" s="37" t="str">
        <f t="shared" si="16"/>
        <v>南海121</v>
      </c>
      <c r="R26" s="37" t="str">
        <f t="shared" si="16"/>
        <v>ちくし11</v>
      </c>
      <c r="S26" s="37" t="str">
        <f t="shared" si="16"/>
        <v>ちくし12</v>
      </c>
      <c r="T26" s="37" t="str">
        <f t="shared" si="16"/>
        <v>愛知92</v>
      </c>
      <c r="U26" s="37" t="str">
        <f t="shared" si="16"/>
        <v>品種7</v>
      </c>
      <c r="V26" s="37" t="str">
        <f t="shared" si="16"/>
        <v>品種8</v>
      </c>
      <c r="W26" s="37" t="str">
        <f t="shared" si="16"/>
        <v>品種9</v>
      </c>
      <c r="X26" s="37" t="str">
        <f t="shared" si="16"/>
        <v>品種10</v>
      </c>
      <c r="Y26" s="34" t="s">
        <v>47</v>
      </c>
      <c r="Z26" s="38"/>
    </row>
    <row r="27" spans="14:26" ht="14.25" customHeight="1">
      <c r="N27" s="40" t="str">
        <f aca="true" t="shared" si="17" ref="N27:N41">B7</f>
        <v>筑紫野</v>
      </c>
      <c r="O27" s="37">
        <f aca="true" t="shared" si="18" ref="O27:O41">(C7)^2</f>
        <v>0.7921</v>
      </c>
      <c r="P27" s="37">
        <f aca="true" t="shared" si="19" ref="P27:P41">(D7)^2</f>
        <v>0.31360000000000005</v>
      </c>
      <c r="Q27" s="37">
        <f aca="true" t="shared" si="20" ref="Q27:Q41">(E7)^2</f>
        <v>0.07840000000000001</v>
      </c>
      <c r="R27" s="37">
        <f aca="true" t="shared" si="21" ref="R27:R41">(F7)^2</f>
        <v>0.7921</v>
      </c>
      <c r="S27" s="37">
        <f aca="true" t="shared" si="22" ref="S27:S41">(G7)^2</f>
        <v>0.31360000000000005</v>
      </c>
      <c r="T27" s="37">
        <f aca="true" t="shared" si="23" ref="T27:T41">(H7)^2</f>
        <v>0.1936</v>
      </c>
      <c r="U27" s="37">
        <f aca="true" t="shared" si="24" ref="U27:U41">(I7)^2</f>
        <v>0</v>
      </c>
      <c r="V27" s="37">
        <f aca="true" t="shared" si="25" ref="V27:V41">(J7)^2</f>
        <v>0</v>
      </c>
      <c r="W27" s="37">
        <f aca="true" t="shared" si="26" ref="W27:W41">(K7)^2</f>
        <v>0</v>
      </c>
      <c r="X27" s="37">
        <f aca="true" t="shared" si="27" ref="X27:X41">(L7)^2</f>
        <v>0</v>
      </c>
      <c r="Y27" s="37">
        <f aca="true" t="shared" si="28" ref="Y27:Y41">SUM(O27:X27)</f>
        <v>2.4834</v>
      </c>
      <c r="Z27" s="38"/>
    </row>
    <row r="28" spans="2:26" ht="14.25" customHeight="1">
      <c r="B28" s="1" t="s">
        <v>73</v>
      </c>
      <c r="N28" s="40" t="str">
        <f t="shared" si="17"/>
        <v>筑後</v>
      </c>
      <c r="O28" s="37">
        <f t="shared" si="18"/>
        <v>1.5625</v>
      </c>
      <c r="P28" s="37">
        <f t="shared" si="19"/>
        <v>0.8835999999999999</v>
      </c>
      <c r="Q28" s="37">
        <f t="shared" si="20"/>
        <v>0.016900000000000002</v>
      </c>
      <c r="R28" s="37">
        <f t="shared" si="21"/>
        <v>1.5625</v>
      </c>
      <c r="S28" s="37">
        <f t="shared" si="22"/>
        <v>0.39690000000000003</v>
      </c>
      <c r="T28" s="37">
        <f t="shared" si="23"/>
        <v>0.25</v>
      </c>
      <c r="U28" s="37">
        <f t="shared" si="24"/>
        <v>0</v>
      </c>
      <c r="V28" s="37">
        <f t="shared" si="25"/>
        <v>0</v>
      </c>
      <c r="W28" s="37">
        <f t="shared" si="26"/>
        <v>0</v>
      </c>
      <c r="X28" s="37">
        <f t="shared" si="27"/>
        <v>0</v>
      </c>
      <c r="Y28" s="37">
        <f t="shared" si="28"/>
        <v>4.6724</v>
      </c>
      <c r="Z28" s="38"/>
    </row>
    <row r="29" spans="2:26" ht="14.25" customHeight="1">
      <c r="B29" s="1" t="s">
        <v>62</v>
      </c>
      <c r="N29" s="40" t="str">
        <f t="shared" si="17"/>
        <v>嘉穂</v>
      </c>
      <c r="O29" s="37">
        <f t="shared" si="18"/>
        <v>0.5041</v>
      </c>
      <c r="P29" s="37">
        <f t="shared" si="19"/>
        <v>0.16809999999999997</v>
      </c>
      <c r="Q29" s="37">
        <f t="shared" si="20"/>
        <v>0.0324</v>
      </c>
      <c r="R29" s="37">
        <f t="shared" si="21"/>
        <v>0.5041</v>
      </c>
      <c r="S29" s="37">
        <f t="shared" si="22"/>
        <v>0.22089999999999999</v>
      </c>
      <c r="T29" s="37">
        <f t="shared" si="23"/>
        <v>0.12249999999999998</v>
      </c>
      <c r="U29" s="37">
        <f t="shared" si="24"/>
        <v>0</v>
      </c>
      <c r="V29" s="37">
        <f t="shared" si="25"/>
        <v>0</v>
      </c>
      <c r="W29" s="37">
        <f t="shared" si="26"/>
        <v>0</v>
      </c>
      <c r="X29" s="37">
        <f t="shared" si="27"/>
        <v>0</v>
      </c>
      <c r="Y29" s="37">
        <f t="shared" si="28"/>
        <v>1.5520999999999998</v>
      </c>
      <c r="Z29" s="38"/>
    </row>
    <row r="30" spans="2:26" ht="14.25" customHeight="1">
      <c r="B30" s="1" t="s">
        <v>44</v>
      </c>
      <c r="N30" s="40" t="str">
        <f t="shared" si="17"/>
        <v>田川</v>
      </c>
      <c r="O30" s="37">
        <f t="shared" si="18"/>
        <v>1</v>
      </c>
      <c r="P30" s="37">
        <f t="shared" si="19"/>
        <v>1.1236000000000002</v>
      </c>
      <c r="Q30" s="37">
        <f t="shared" si="20"/>
        <v>0.0841</v>
      </c>
      <c r="R30" s="37">
        <f t="shared" si="21"/>
        <v>0.8835999999999999</v>
      </c>
      <c r="S30" s="37">
        <f t="shared" si="22"/>
        <v>0.28090000000000004</v>
      </c>
      <c r="T30" s="37">
        <f t="shared" si="23"/>
        <v>0.42250000000000004</v>
      </c>
      <c r="U30" s="37">
        <f t="shared" si="24"/>
        <v>0</v>
      </c>
      <c r="V30" s="37">
        <f t="shared" si="25"/>
        <v>0</v>
      </c>
      <c r="W30" s="37">
        <f t="shared" si="26"/>
        <v>0</v>
      </c>
      <c r="X30" s="37">
        <f t="shared" si="27"/>
        <v>0</v>
      </c>
      <c r="Y30" s="37">
        <f t="shared" si="28"/>
        <v>3.7946999999999997</v>
      </c>
      <c r="Z30" s="38"/>
    </row>
    <row r="31" spans="2:26" ht="14.25" customHeight="1">
      <c r="B31" s="1" t="s">
        <v>74</v>
      </c>
      <c r="N31" s="40" t="str">
        <f t="shared" si="17"/>
        <v>豊前</v>
      </c>
      <c r="O31" s="37">
        <f t="shared" si="18"/>
        <v>0.48999999999999994</v>
      </c>
      <c r="P31" s="37">
        <f t="shared" si="19"/>
        <v>0.16000000000000003</v>
      </c>
      <c r="Q31" s="37">
        <f t="shared" si="20"/>
        <v>0.0025000000000000005</v>
      </c>
      <c r="R31" s="37">
        <f t="shared" si="21"/>
        <v>0.48999999999999994</v>
      </c>
      <c r="S31" s="37">
        <f t="shared" si="22"/>
        <v>0.09</v>
      </c>
      <c r="T31" s="37">
        <f t="shared" si="23"/>
        <v>0.0225</v>
      </c>
      <c r="U31" s="37">
        <f t="shared" si="24"/>
        <v>0</v>
      </c>
      <c r="V31" s="37">
        <f t="shared" si="25"/>
        <v>0</v>
      </c>
      <c r="W31" s="37">
        <f t="shared" si="26"/>
        <v>0</v>
      </c>
      <c r="X31" s="37">
        <f t="shared" si="27"/>
        <v>0</v>
      </c>
      <c r="Y31" s="37">
        <f t="shared" si="28"/>
        <v>1.255</v>
      </c>
      <c r="Z31" s="38"/>
    </row>
    <row r="32" spans="2:26" ht="14.25" customHeight="1">
      <c r="B32" s="1"/>
      <c r="N32" s="40" t="str">
        <f t="shared" si="17"/>
        <v>粕屋</v>
      </c>
      <c r="O32" s="37">
        <f t="shared" si="18"/>
        <v>1.2321000000000002</v>
      </c>
      <c r="P32" s="37">
        <f t="shared" si="19"/>
        <v>1.2321000000000002</v>
      </c>
      <c r="Q32" s="37">
        <f t="shared" si="20"/>
        <v>0.0256</v>
      </c>
      <c r="R32" s="37">
        <f t="shared" si="21"/>
        <v>0.5476</v>
      </c>
      <c r="S32" s="37">
        <f t="shared" si="22"/>
        <v>0.4624000000000001</v>
      </c>
      <c r="T32" s="37">
        <f t="shared" si="23"/>
        <v>0.3364</v>
      </c>
      <c r="U32" s="37">
        <f t="shared" si="24"/>
        <v>0</v>
      </c>
      <c r="V32" s="37">
        <f t="shared" si="25"/>
        <v>0</v>
      </c>
      <c r="W32" s="37">
        <f t="shared" si="26"/>
        <v>0</v>
      </c>
      <c r="X32" s="37">
        <f t="shared" si="27"/>
        <v>0</v>
      </c>
      <c r="Y32" s="37">
        <f t="shared" si="28"/>
        <v>3.8362000000000003</v>
      </c>
      <c r="Z32" s="38"/>
    </row>
    <row r="33" spans="14:26" ht="14.25" customHeight="1">
      <c r="N33" s="40" t="str">
        <f t="shared" si="17"/>
        <v>勝山</v>
      </c>
      <c r="O33" s="37">
        <f t="shared" si="18"/>
        <v>1.8769000000000002</v>
      </c>
      <c r="P33" s="37">
        <f t="shared" si="19"/>
        <v>1.7161000000000002</v>
      </c>
      <c r="Q33" s="37">
        <f t="shared" si="20"/>
        <v>0.1024</v>
      </c>
      <c r="R33" s="37">
        <f t="shared" si="21"/>
        <v>0.9603999999999999</v>
      </c>
      <c r="S33" s="37">
        <f t="shared" si="22"/>
        <v>0.7055999999999999</v>
      </c>
      <c r="T33" s="37">
        <f t="shared" si="23"/>
        <v>0.3364</v>
      </c>
      <c r="U33" s="37">
        <f t="shared" si="24"/>
        <v>0</v>
      </c>
      <c r="V33" s="37">
        <f t="shared" si="25"/>
        <v>0</v>
      </c>
      <c r="W33" s="37">
        <f t="shared" si="26"/>
        <v>0</v>
      </c>
      <c r="X33" s="37">
        <f t="shared" si="27"/>
        <v>0</v>
      </c>
      <c r="Y33" s="37">
        <f t="shared" si="28"/>
        <v>5.6978</v>
      </c>
      <c r="Z33" s="38"/>
    </row>
    <row r="34" spans="2:26" ht="14.25" customHeight="1">
      <c r="B34" s="11" t="s">
        <v>61</v>
      </c>
      <c r="N34" s="40" t="str">
        <f t="shared" si="17"/>
        <v>二丈</v>
      </c>
      <c r="O34" s="37">
        <f t="shared" si="18"/>
        <v>0.7921</v>
      </c>
      <c r="P34" s="37">
        <f t="shared" si="19"/>
        <v>0.4489000000000001</v>
      </c>
      <c r="Q34" s="37">
        <f t="shared" si="20"/>
        <v>0.0484</v>
      </c>
      <c r="R34" s="37">
        <f t="shared" si="21"/>
        <v>0.6084</v>
      </c>
      <c r="S34" s="37">
        <f t="shared" si="22"/>
        <v>0.0841</v>
      </c>
      <c r="T34" s="37">
        <f t="shared" si="23"/>
        <v>0.028900000000000006</v>
      </c>
      <c r="U34" s="37">
        <f t="shared" si="24"/>
        <v>0</v>
      </c>
      <c r="V34" s="37">
        <f t="shared" si="25"/>
        <v>0</v>
      </c>
      <c r="W34" s="37">
        <f t="shared" si="26"/>
        <v>0</v>
      </c>
      <c r="X34" s="37">
        <f t="shared" si="27"/>
        <v>0</v>
      </c>
      <c r="Y34" s="37">
        <f t="shared" si="28"/>
        <v>2.0108</v>
      </c>
      <c r="Z34" s="38"/>
    </row>
    <row r="35" spans="2:26" ht="14.25" customHeight="1" thickBot="1">
      <c r="B35" s="15"/>
      <c r="C35" s="16" t="s">
        <v>55</v>
      </c>
      <c r="D35" s="15"/>
      <c r="E35" s="15"/>
      <c r="F35" s="15"/>
      <c r="G35" s="15"/>
      <c r="H35" s="15"/>
      <c r="I35" s="15"/>
      <c r="N35" s="40" t="str">
        <f t="shared" si="17"/>
        <v>北九州</v>
      </c>
      <c r="O35" s="37">
        <f t="shared" si="18"/>
        <v>0.4489000000000001</v>
      </c>
      <c r="P35" s="37">
        <f t="shared" si="19"/>
        <v>0.6084</v>
      </c>
      <c r="Q35" s="37">
        <f t="shared" si="20"/>
        <v>0.1936</v>
      </c>
      <c r="R35" s="37">
        <f t="shared" si="21"/>
        <v>0.5184</v>
      </c>
      <c r="S35" s="37">
        <f t="shared" si="22"/>
        <v>0.0484</v>
      </c>
      <c r="T35" s="37">
        <f t="shared" si="23"/>
        <v>0.0484</v>
      </c>
      <c r="U35" s="37">
        <f t="shared" si="24"/>
        <v>0</v>
      </c>
      <c r="V35" s="37">
        <f t="shared" si="25"/>
        <v>0</v>
      </c>
      <c r="W35" s="37">
        <f t="shared" si="26"/>
        <v>0</v>
      </c>
      <c r="X35" s="37">
        <f t="shared" si="27"/>
        <v>0</v>
      </c>
      <c r="Y35" s="37">
        <f t="shared" si="28"/>
        <v>1.8661</v>
      </c>
      <c r="Z35" s="38"/>
    </row>
    <row r="36" spans="2:26" ht="14.25" customHeight="1" thickBot="1">
      <c r="B36" s="23" t="s">
        <v>56</v>
      </c>
      <c r="C36" s="17" t="s">
        <v>63</v>
      </c>
      <c r="D36" s="17" t="s">
        <v>64</v>
      </c>
      <c r="E36" s="17" t="s">
        <v>65</v>
      </c>
      <c r="F36" s="17" t="s">
        <v>66</v>
      </c>
      <c r="G36" s="16"/>
      <c r="H36" s="15" t="s">
        <v>71</v>
      </c>
      <c r="I36" s="15" t="s">
        <v>72</v>
      </c>
      <c r="N36" s="40" t="str">
        <f t="shared" si="17"/>
        <v>場所10</v>
      </c>
      <c r="O36" s="37">
        <f t="shared" si="18"/>
        <v>0</v>
      </c>
      <c r="P36" s="37">
        <f t="shared" si="19"/>
        <v>0</v>
      </c>
      <c r="Q36" s="37">
        <f t="shared" si="20"/>
        <v>0</v>
      </c>
      <c r="R36" s="37">
        <f t="shared" si="21"/>
        <v>0</v>
      </c>
      <c r="S36" s="37">
        <f t="shared" si="22"/>
        <v>0</v>
      </c>
      <c r="T36" s="37">
        <f t="shared" si="23"/>
        <v>0</v>
      </c>
      <c r="U36" s="37">
        <f t="shared" si="24"/>
        <v>0</v>
      </c>
      <c r="V36" s="37">
        <f t="shared" si="25"/>
        <v>0</v>
      </c>
      <c r="W36" s="37">
        <f t="shared" si="26"/>
        <v>0</v>
      </c>
      <c r="X36" s="37">
        <f t="shared" si="27"/>
        <v>0</v>
      </c>
      <c r="Y36" s="37">
        <f t="shared" si="28"/>
        <v>0</v>
      </c>
      <c r="Z36" s="38"/>
    </row>
    <row r="37" spans="2:26" ht="14.25" customHeight="1">
      <c r="B37" s="24" t="s">
        <v>57</v>
      </c>
      <c r="C37" s="13">
        <f>(O47+1)*(Q50+1)-1</f>
        <v>53</v>
      </c>
      <c r="D37" s="13">
        <f>Y42</f>
        <v>8.098720370370376</v>
      </c>
      <c r="E37" s="14"/>
      <c r="F37" s="14"/>
      <c r="N37" s="40" t="str">
        <f t="shared" si="17"/>
        <v>場所11</v>
      </c>
      <c r="O37" s="37">
        <f t="shared" si="18"/>
        <v>0</v>
      </c>
      <c r="P37" s="37">
        <f t="shared" si="19"/>
        <v>0</v>
      </c>
      <c r="Q37" s="37">
        <f t="shared" si="20"/>
        <v>0</v>
      </c>
      <c r="R37" s="37">
        <f t="shared" si="21"/>
        <v>0</v>
      </c>
      <c r="S37" s="37">
        <f t="shared" si="22"/>
        <v>0</v>
      </c>
      <c r="T37" s="37">
        <f t="shared" si="23"/>
        <v>0</v>
      </c>
      <c r="U37" s="37">
        <f t="shared" si="24"/>
        <v>0</v>
      </c>
      <c r="V37" s="37">
        <f t="shared" si="25"/>
        <v>0</v>
      </c>
      <c r="W37" s="37">
        <f t="shared" si="26"/>
        <v>0</v>
      </c>
      <c r="X37" s="37">
        <f t="shared" si="27"/>
        <v>0</v>
      </c>
      <c r="Y37" s="37">
        <f t="shared" si="28"/>
        <v>0</v>
      </c>
      <c r="Z37" s="38"/>
    </row>
    <row r="38" spans="2:26" ht="14.25" customHeight="1">
      <c r="B38" s="24" t="s">
        <v>58</v>
      </c>
      <c r="C38" s="13">
        <f>Q50</f>
        <v>8</v>
      </c>
      <c r="D38" s="13">
        <f>Y66</f>
        <v>1.9762037037037103</v>
      </c>
      <c r="E38" s="13">
        <f>D38/C38</f>
        <v>0.2470254629629638</v>
      </c>
      <c r="F38" s="25">
        <f>E38/$E$42</f>
        <v>12.272283728859806</v>
      </c>
      <c r="G38" s="22" t="str">
        <f>IF(F38&gt;I38,"**",IF(F38&gt;H38,"*","ns"))</f>
        <v>**</v>
      </c>
      <c r="H38" s="28">
        <f>FINV(0.05,C38,$C$42)</f>
        <v>2.216673067323427</v>
      </c>
      <c r="I38" s="28">
        <f>FINV(0.01,C38,$C$42)</f>
        <v>3.068720388910151</v>
      </c>
      <c r="N38" s="40" t="str">
        <f t="shared" si="17"/>
        <v>場所12</v>
      </c>
      <c r="O38" s="37">
        <f t="shared" si="18"/>
        <v>0</v>
      </c>
      <c r="P38" s="37">
        <f t="shared" si="19"/>
        <v>0</v>
      </c>
      <c r="Q38" s="37">
        <f t="shared" si="20"/>
        <v>0</v>
      </c>
      <c r="R38" s="37">
        <f t="shared" si="21"/>
        <v>0</v>
      </c>
      <c r="S38" s="37">
        <f t="shared" si="22"/>
        <v>0</v>
      </c>
      <c r="T38" s="37">
        <f t="shared" si="23"/>
        <v>0</v>
      </c>
      <c r="U38" s="37">
        <f t="shared" si="24"/>
        <v>0</v>
      </c>
      <c r="V38" s="37">
        <f t="shared" si="25"/>
        <v>0</v>
      </c>
      <c r="W38" s="37">
        <f t="shared" si="26"/>
        <v>0</v>
      </c>
      <c r="X38" s="37">
        <f t="shared" si="27"/>
        <v>0</v>
      </c>
      <c r="Y38" s="37">
        <f t="shared" si="28"/>
        <v>0</v>
      </c>
      <c r="Z38" s="38"/>
    </row>
    <row r="39" spans="2:26" ht="14.25" customHeight="1">
      <c r="B39" s="24" t="s">
        <v>59</v>
      </c>
      <c r="C39" s="13">
        <f>O47</f>
        <v>5</v>
      </c>
      <c r="D39" s="13">
        <f>Y47</f>
        <v>5.317098148148158</v>
      </c>
      <c r="E39" s="13">
        <f>D39/C39</f>
        <v>1.0634196296296317</v>
      </c>
      <c r="F39" s="25">
        <f>E39/$E$42</f>
        <v>52.83094002180054</v>
      </c>
      <c r="G39" s="22" t="str">
        <f>IF(F39&gt;I39,"**",IF(F39&gt;H39,"*","ns"))</f>
        <v>**</v>
      </c>
      <c r="H39" s="28">
        <f>FINV(0.05,C39,$C$42)</f>
        <v>2.485144534603023</v>
      </c>
      <c r="I39" s="28">
        <f>FINV(0.01,C39,$C$42)</f>
        <v>3.591907216105028</v>
      </c>
      <c r="N39" s="40" t="str">
        <f t="shared" si="17"/>
        <v>場所13</v>
      </c>
      <c r="O39" s="37">
        <f t="shared" si="18"/>
        <v>0</v>
      </c>
      <c r="P39" s="37">
        <f t="shared" si="19"/>
        <v>0</v>
      </c>
      <c r="Q39" s="37">
        <f t="shared" si="20"/>
        <v>0</v>
      </c>
      <c r="R39" s="37">
        <f t="shared" si="21"/>
        <v>0</v>
      </c>
      <c r="S39" s="37">
        <f t="shared" si="22"/>
        <v>0</v>
      </c>
      <c r="T39" s="37">
        <f t="shared" si="23"/>
        <v>0</v>
      </c>
      <c r="U39" s="37">
        <f t="shared" si="24"/>
        <v>0</v>
      </c>
      <c r="V39" s="37">
        <f t="shared" si="25"/>
        <v>0</v>
      </c>
      <c r="W39" s="37">
        <f t="shared" si="26"/>
        <v>0</v>
      </c>
      <c r="X39" s="37">
        <f t="shared" si="27"/>
        <v>0</v>
      </c>
      <c r="Y39" s="37">
        <f t="shared" si="28"/>
        <v>0</v>
      </c>
      <c r="Z39" s="38"/>
    </row>
    <row r="40" spans="2:26" ht="14.25" customHeight="1">
      <c r="B40" s="24" t="s">
        <v>60</v>
      </c>
      <c r="C40" s="13">
        <f>C38*C39</f>
        <v>40</v>
      </c>
      <c r="D40" s="13">
        <f>D37-D38-D39</f>
        <v>0.8054185185185077</v>
      </c>
      <c r="E40" s="13">
        <f>D40/C40</f>
        <v>0.020135462962962692</v>
      </c>
      <c r="F40" s="25">
        <f>E40/$E$42</f>
        <v>1.0003345870885987</v>
      </c>
      <c r="G40" s="22" t="str">
        <f>IF(F40&gt;I40,"**",IF(F40&gt;H40,"*","ns"))</f>
        <v>ns</v>
      </c>
      <c r="H40" s="28">
        <f>FINV(0.05,C40,$C$42)</f>
        <v>1.735120491730413</v>
      </c>
      <c r="I40" s="28">
        <f>FINV(0.01,C40,$C$42)</f>
        <v>2.192592774008517</v>
      </c>
      <c r="N40" s="40" t="str">
        <f t="shared" si="17"/>
        <v>場所14</v>
      </c>
      <c r="O40" s="37">
        <f t="shared" si="18"/>
        <v>0</v>
      </c>
      <c r="P40" s="37">
        <f t="shared" si="19"/>
        <v>0</v>
      </c>
      <c r="Q40" s="37">
        <f t="shared" si="20"/>
        <v>0</v>
      </c>
      <c r="R40" s="37">
        <f t="shared" si="21"/>
        <v>0</v>
      </c>
      <c r="S40" s="37">
        <f t="shared" si="22"/>
        <v>0</v>
      </c>
      <c r="T40" s="37">
        <f t="shared" si="23"/>
        <v>0</v>
      </c>
      <c r="U40" s="37">
        <f t="shared" si="24"/>
        <v>0</v>
      </c>
      <c r="V40" s="37">
        <f t="shared" si="25"/>
        <v>0</v>
      </c>
      <c r="W40" s="37">
        <f t="shared" si="26"/>
        <v>0</v>
      </c>
      <c r="X40" s="37">
        <f t="shared" si="27"/>
        <v>0</v>
      </c>
      <c r="Y40" s="37">
        <f t="shared" si="28"/>
        <v>0</v>
      </c>
      <c r="Z40" s="38"/>
    </row>
    <row r="41" spans="2:26" ht="14.25" customHeight="1">
      <c r="B41" s="24" t="s">
        <v>69</v>
      </c>
      <c r="C41" s="13">
        <f>C39</f>
        <v>5</v>
      </c>
      <c r="D41" s="13">
        <f>Y88</f>
        <v>0.10091303325402977</v>
      </c>
      <c r="E41" s="13">
        <f>D41/C41</f>
        <v>0.020182606650805953</v>
      </c>
      <c r="F41" s="25">
        <f>E41/$E$42</f>
        <v>1.0026766967087881</v>
      </c>
      <c r="G41" s="22" t="str">
        <f>IF(F41&gt;I41,"**",IF(F41&gt;H41,"*","ns"))</f>
        <v>ns</v>
      </c>
      <c r="H41" s="28">
        <f>FINV(0.05,C41,$C$42)</f>
        <v>2.485144534603023</v>
      </c>
      <c r="I41" s="28">
        <f>FINV(0.01,C41,$C$42)</f>
        <v>3.591907216105028</v>
      </c>
      <c r="N41" s="40" t="str">
        <f t="shared" si="17"/>
        <v>場所15</v>
      </c>
      <c r="O41" s="37">
        <f t="shared" si="18"/>
        <v>0</v>
      </c>
      <c r="P41" s="37">
        <f t="shared" si="19"/>
        <v>0</v>
      </c>
      <c r="Q41" s="37">
        <f t="shared" si="20"/>
        <v>0</v>
      </c>
      <c r="R41" s="37">
        <f t="shared" si="21"/>
        <v>0</v>
      </c>
      <c r="S41" s="37">
        <f t="shared" si="22"/>
        <v>0</v>
      </c>
      <c r="T41" s="37">
        <f t="shared" si="23"/>
        <v>0</v>
      </c>
      <c r="U41" s="37">
        <f t="shared" si="24"/>
        <v>0</v>
      </c>
      <c r="V41" s="37">
        <f t="shared" si="25"/>
        <v>0</v>
      </c>
      <c r="W41" s="37">
        <f t="shared" si="26"/>
        <v>0</v>
      </c>
      <c r="X41" s="37">
        <f t="shared" si="27"/>
        <v>0</v>
      </c>
      <c r="Y41" s="37">
        <f t="shared" si="28"/>
        <v>0</v>
      </c>
      <c r="Z41" s="38"/>
    </row>
    <row r="42" spans="2:26" ht="14.25" customHeight="1" thickBot="1">
      <c r="B42" s="23" t="s">
        <v>70</v>
      </c>
      <c r="C42" s="17">
        <f>C40-C41</f>
        <v>35</v>
      </c>
      <c r="D42" s="17">
        <f>D40-D41</f>
        <v>0.7045054852644779</v>
      </c>
      <c r="E42" s="17">
        <f>D42/C42</f>
        <v>0.020128728150413652</v>
      </c>
      <c r="F42" s="18"/>
      <c r="G42" s="15"/>
      <c r="H42" s="15"/>
      <c r="I42" s="15"/>
      <c r="N42" s="39"/>
      <c r="O42" s="35"/>
      <c r="P42" s="35"/>
      <c r="Q42" s="35"/>
      <c r="R42" s="35"/>
      <c r="S42" s="35"/>
      <c r="T42" s="35"/>
      <c r="U42" s="35"/>
      <c r="V42" s="35"/>
      <c r="W42" s="34" t="s">
        <v>48</v>
      </c>
      <c r="X42" s="35"/>
      <c r="Y42" s="37">
        <f>SUM(Y27:Y41)-W24</f>
        <v>8.098720370370376</v>
      </c>
      <c r="Z42" s="38"/>
    </row>
    <row r="43" spans="2:26" ht="14.25" customHeight="1">
      <c r="B43" s="1"/>
      <c r="N43" s="39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8"/>
    </row>
    <row r="44" spans="8:26" ht="14.25" customHeight="1">
      <c r="H44" s="26"/>
      <c r="I44" s="27"/>
      <c r="N44" s="33" t="s">
        <v>49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8"/>
    </row>
    <row r="45" spans="3:26" ht="14.25" customHeight="1">
      <c r="C45" s="46" t="str">
        <f>HYPERLINK("../yosida.htm","Yoshida Hp")</f>
        <v>Yoshida Hp</v>
      </c>
      <c r="N45" s="39"/>
      <c r="O45" s="37" t="str">
        <f aca="true" t="shared" si="29" ref="O45:Y45">O26</f>
        <v>日本晴</v>
      </c>
      <c r="P45" s="37" t="str">
        <f t="shared" si="29"/>
        <v>黄金晴</v>
      </c>
      <c r="Q45" s="37" t="str">
        <f t="shared" si="29"/>
        <v>南海121</v>
      </c>
      <c r="R45" s="37" t="str">
        <f t="shared" si="29"/>
        <v>ちくし11</v>
      </c>
      <c r="S45" s="37" t="str">
        <f t="shared" si="29"/>
        <v>ちくし12</v>
      </c>
      <c r="T45" s="37" t="str">
        <f t="shared" si="29"/>
        <v>愛知92</v>
      </c>
      <c r="U45" s="37" t="str">
        <f t="shared" si="29"/>
        <v>品種7</v>
      </c>
      <c r="V45" s="37" t="str">
        <f t="shared" si="29"/>
        <v>品種8</v>
      </c>
      <c r="W45" s="37" t="str">
        <f t="shared" si="29"/>
        <v>品種9</v>
      </c>
      <c r="X45" s="37" t="str">
        <f t="shared" si="29"/>
        <v>品種10</v>
      </c>
      <c r="Y45" s="37" t="str">
        <f t="shared" si="29"/>
        <v> 和</v>
      </c>
      <c r="Z45" s="38"/>
    </row>
    <row r="46" spans="14:26" ht="14.25" customHeight="1">
      <c r="N46" s="39"/>
      <c r="O46" s="37">
        <f aca="true" t="shared" si="30" ref="O46:X46">(C22)^2</f>
        <v>0.9109641975308642</v>
      </c>
      <c r="P46" s="37">
        <f t="shared" si="30"/>
        <v>0.6471308641975309</v>
      </c>
      <c r="Q46" s="37">
        <f t="shared" si="30"/>
        <v>0.0018777777777777786</v>
      </c>
      <c r="R46" s="37">
        <f t="shared" si="30"/>
        <v>0.733877777777778</v>
      </c>
      <c r="S46" s="37">
        <f t="shared" si="30"/>
        <v>0.25222716049382704</v>
      </c>
      <c r="T46" s="37">
        <f t="shared" si="30"/>
        <v>0.1635753086419753</v>
      </c>
      <c r="U46" s="37">
        <f t="shared" si="30"/>
        <v>0</v>
      </c>
      <c r="V46" s="37">
        <f t="shared" si="30"/>
        <v>0</v>
      </c>
      <c r="W46" s="37">
        <f t="shared" si="30"/>
        <v>0</v>
      </c>
      <c r="X46" s="37">
        <f t="shared" si="30"/>
        <v>0</v>
      </c>
      <c r="Y46" s="37">
        <f>SUM(O46:X46)</f>
        <v>2.7096530864197534</v>
      </c>
      <c r="Z46" s="38"/>
    </row>
    <row r="47" spans="14:26" ht="14.25" customHeight="1">
      <c r="N47" s="33" t="s">
        <v>50</v>
      </c>
      <c r="O47" s="37">
        <f>E26-1</f>
        <v>5</v>
      </c>
      <c r="P47" s="35"/>
      <c r="Q47" s="35"/>
      <c r="R47" s="35"/>
      <c r="S47" s="35"/>
      <c r="T47" s="35"/>
      <c r="U47" s="35"/>
      <c r="V47" s="35"/>
      <c r="W47" s="34" t="s">
        <v>48</v>
      </c>
      <c r="X47" s="35"/>
      <c r="Y47" s="37">
        <f>Y46*C26-W24</f>
        <v>5.317098148148158</v>
      </c>
      <c r="Z47" s="38"/>
    </row>
    <row r="48" spans="14:26" ht="14.25" customHeight="1">
      <c r="N48" s="3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8"/>
    </row>
    <row r="49" spans="14:26" ht="14.25" customHeight="1">
      <c r="N49" s="33" t="s">
        <v>51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8"/>
    </row>
    <row r="50" spans="14:26" ht="14.25" customHeight="1">
      <c r="N50" s="39"/>
      <c r="O50" s="35"/>
      <c r="P50" s="34" t="s">
        <v>50</v>
      </c>
      <c r="Q50" s="37">
        <f>C26-1</f>
        <v>8</v>
      </c>
      <c r="R50" s="35"/>
      <c r="S50" s="35"/>
      <c r="T50" s="35"/>
      <c r="U50" s="35"/>
      <c r="V50" s="35"/>
      <c r="W50" s="35"/>
      <c r="X50" s="35"/>
      <c r="Y50" s="35"/>
      <c r="Z50" s="38"/>
    </row>
    <row r="51" spans="14:26" ht="14.25" customHeight="1">
      <c r="N51" s="40" t="str">
        <f aca="true" t="shared" si="31" ref="N51:N65">N27</f>
        <v>筑紫野</v>
      </c>
      <c r="O51" s="37">
        <f aca="true" t="shared" si="32" ref="O51:O65">(M7)^2</f>
        <v>0.3640111111111112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8"/>
    </row>
    <row r="52" spans="14:26" ht="14.25" customHeight="1">
      <c r="N52" s="40" t="str">
        <f t="shared" si="31"/>
        <v>筑後</v>
      </c>
      <c r="O52" s="37">
        <f t="shared" si="32"/>
        <v>0.6136111111111111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8"/>
    </row>
    <row r="53" spans="14:26" ht="14.25" customHeight="1">
      <c r="N53" s="40" t="str">
        <f t="shared" si="31"/>
        <v>嘉穂</v>
      </c>
      <c r="O53" s="37">
        <f t="shared" si="32"/>
        <v>0.16946944444444445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8"/>
    </row>
    <row r="54" spans="14:26" ht="14.25" customHeight="1">
      <c r="N54" s="40" t="str">
        <f t="shared" si="31"/>
        <v>田川</v>
      </c>
      <c r="O54" s="37">
        <f t="shared" si="32"/>
        <v>0.5550250000000002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8"/>
    </row>
    <row r="55" spans="14:26" ht="14.25" customHeight="1">
      <c r="N55" s="40" t="str">
        <f t="shared" si="31"/>
        <v>豊前</v>
      </c>
      <c r="O55" s="37">
        <f t="shared" si="32"/>
        <v>0.14694444444444443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8"/>
    </row>
    <row r="56" spans="14:26" ht="14.25" customHeight="1">
      <c r="N56" s="40" t="str">
        <f t="shared" si="31"/>
        <v>粕屋</v>
      </c>
      <c r="O56" s="37">
        <f t="shared" si="32"/>
        <v>0.5328999999999999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8"/>
    </row>
    <row r="57" spans="14:26" ht="14.25" customHeight="1">
      <c r="N57" s="40" t="str">
        <f t="shared" si="31"/>
        <v>勝山</v>
      </c>
      <c r="O57" s="37">
        <f t="shared" si="32"/>
        <v>0.81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8"/>
    </row>
    <row r="58" spans="14:26" ht="14.25" customHeight="1">
      <c r="N58" s="40" t="str">
        <f t="shared" si="31"/>
        <v>二丈</v>
      </c>
      <c r="O58" s="37">
        <f t="shared" si="32"/>
        <v>0.18489999999999998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8"/>
    </row>
    <row r="59" spans="14:26" ht="14.25" customHeight="1">
      <c r="N59" s="40" t="str">
        <f t="shared" si="31"/>
        <v>北九州</v>
      </c>
      <c r="O59" s="37">
        <f t="shared" si="32"/>
        <v>0.13080277777777782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8"/>
    </row>
    <row r="60" spans="14:26" ht="14.25" customHeight="1">
      <c r="N60" s="40" t="str">
        <f t="shared" si="31"/>
        <v>場所10</v>
      </c>
      <c r="O60" s="37">
        <f t="shared" si="32"/>
        <v>0</v>
      </c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8"/>
    </row>
    <row r="61" spans="14:26" ht="14.25" customHeight="1">
      <c r="N61" s="40" t="str">
        <f t="shared" si="31"/>
        <v>場所11</v>
      </c>
      <c r="O61" s="37">
        <f t="shared" si="32"/>
        <v>0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8"/>
    </row>
    <row r="62" spans="14:26" ht="14.25" customHeight="1">
      <c r="N62" s="40" t="str">
        <f t="shared" si="31"/>
        <v>場所12</v>
      </c>
      <c r="O62" s="37">
        <f t="shared" si="32"/>
        <v>0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8"/>
    </row>
    <row r="63" spans="14:26" ht="14.25" customHeight="1">
      <c r="N63" s="40" t="str">
        <f t="shared" si="31"/>
        <v>場所13</v>
      </c>
      <c r="O63" s="37">
        <f t="shared" si="32"/>
        <v>0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8"/>
    </row>
    <row r="64" spans="14:26" ht="14.25" customHeight="1">
      <c r="N64" s="40" t="str">
        <f t="shared" si="31"/>
        <v>場所14</v>
      </c>
      <c r="O64" s="37">
        <f t="shared" si="32"/>
        <v>0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8"/>
    </row>
    <row r="65" spans="14:26" ht="14.25" customHeight="1">
      <c r="N65" s="40" t="str">
        <f t="shared" si="31"/>
        <v>場所15</v>
      </c>
      <c r="O65" s="37">
        <f t="shared" si="32"/>
        <v>0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8"/>
    </row>
    <row r="66" spans="14:26" ht="14.25" customHeight="1">
      <c r="N66" s="33" t="s">
        <v>47</v>
      </c>
      <c r="O66" s="37">
        <f>SUM(O51:O65)</f>
        <v>3.5076638888888887</v>
      </c>
      <c r="P66" s="35"/>
      <c r="Q66" s="35"/>
      <c r="R66" s="35"/>
      <c r="S66" s="35"/>
      <c r="T66" s="35"/>
      <c r="U66" s="35"/>
      <c r="V66" s="35"/>
      <c r="W66" s="34" t="s">
        <v>48</v>
      </c>
      <c r="X66" s="35"/>
      <c r="Y66" s="37">
        <f>O66*E26-W24</f>
        <v>1.9762037037037103</v>
      </c>
      <c r="Z66" s="38"/>
    </row>
    <row r="67" spans="14:26" ht="14.25" customHeight="1">
      <c r="N67" s="39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8"/>
    </row>
    <row r="68" spans="14:26" ht="14.25" customHeight="1">
      <c r="N68" s="33" t="s">
        <v>52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8"/>
    </row>
    <row r="69" spans="14:26" ht="14.25" customHeight="1">
      <c r="N69" s="39"/>
      <c r="O69" s="37" t="str">
        <f aca="true" t="shared" si="33" ref="O69:X69">O45</f>
        <v>日本晴</v>
      </c>
      <c r="P69" s="37" t="str">
        <f t="shared" si="33"/>
        <v>黄金晴</v>
      </c>
      <c r="Q69" s="37" t="str">
        <f t="shared" si="33"/>
        <v>南海121</v>
      </c>
      <c r="R69" s="37" t="str">
        <f t="shared" si="33"/>
        <v>ちくし11</v>
      </c>
      <c r="S69" s="37" t="str">
        <f t="shared" si="33"/>
        <v>ちくし12</v>
      </c>
      <c r="T69" s="37" t="str">
        <f t="shared" si="33"/>
        <v>愛知92</v>
      </c>
      <c r="U69" s="37" t="str">
        <f t="shared" si="33"/>
        <v>品種7</v>
      </c>
      <c r="V69" s="37" t="str">
        <f t="shared" si="33"/>
        <v>品種8</v>
      </c>
      <c r="W69" s="37" t="str">
        <f t="shared" si="33"/>
        <v>品種9</v>
      </c>
      <c r="X69" s="37" t="str">
        <f t="shared" si="33"/>
        <v>品種10</v>
      </c>
      <c r="Y69" s="34" t="s">
        <v>47</v>
      </c>
      <c r="Z69" s="38"/>
    </row>
    <row r="70" spans="14:26" ht="14.25" customHeight="1">
      <c r="N70" s="40" t="str">
        <f aca="true" t="shared" si="34" ref="N70:N84">N51</f>
        <v>筑紫野</v>
      </c>
      <c r="O70" s="37">
        <f aca="true" t="shared" si="35" ref="O70:O84">(M7+$M$22)*C7</f>
        <v>1.0658574074074074</v>
      </c>
      <c r="P70" s="37">
        <f aca="true" t="shared" si="36" ref="P70:P84">(M7+$M$22)*D7</f>
        <v>0.6706518518518518</v>
      </c>
      <c r="Q70" s="37">
        <f aca="true" t="shared" si="37" ref="Q70:Q84">(M7+$M$22)*E7</f>
        <v>0.3353259259259259</v>
      </c>
      <c r="R70" s="37">
        <f aca="true" t="shared" si="38" ref="R70:R84">(M7+$M$22)*F7</f>
        <v>1.0658574074074074</v>
      </c>
      <c r="S70" s="37">
        <f aca="true" t="shared" si="39" ref="S70:S84">(M7+$M$22)*G7</f>
        <v>0.6706518518518518</v>
      </c>
      <c r="T70" s="37">
        <f aca="true" t="shared" si="40" ref="T70:T84">(M7+$M$22)*H7</f>
        <v>0.5269407407407407</v>
      </c>
      <c r="U70" s="37">
        <f aca="true" t="shared" si="41" ref="U70:U84">(M7+$M$22)*I7</f>
        <v>0</v>
      </c>
      <c r="V70" s="37">
        <f aca="true" t="shared" si="42" ref="V70:V84">(M7+$M$22)*J7</f>
        <v>0</v>
      </c>
      <c r="W70" s="37">
        <f aca="true" t="shared" si="43" ref="W70:W84">(M7+$M$22)*K7</f>
        <v>0</v>
      </c>
      <c r="X70" s="37">
        <f aca="true" t="shared" si="44" ref="X70:X84">(M7+$M$22)*L7</f>
        <v>0</v>
      </c>
      <c r="Y70" s="35"/>
      <c r="Z70" s="38"/>
    </row>
    <row r="71" spans="14:26" ht="14.25" customHeight="1">
      <c r="N71" s="40" t="str">
        <f t="shared" si="34"/>
        <v>筑後</v>
      </c>
      <c r="O71" s="37">
        <f t="shared" si="35"/>
        <v>1.7219907407407407</v>
      </c>
      <c r="P71" s="37">
        <f t="shared" si="36"/>
        <v>1.2949370370370368</v>
      </c>
      <c r="Q71" s="37">
        <f t="shared" si="37"/>
        <v>0.17908703703703702</v>
      </c>
      <c r="R71" s="37">
        <f t="shared" si="38"/>
        <v>1.7219907407407407</v>
      </c>
      <c r="S71" s="37">
        <f t="shared" si="39"/>
        <v>0.8678833333333332</v>
      </c>
      <c r="T71" s="37">
        <f t="shared" si="40"/>
        <v>0.6887962962962962</v>
      </c>
      <c r="U71" s="37">
        <f t="shared" si="41"/>
        <v>0</v>
      </c>
      <c r="V71" s="37">
        <f t="shared" si="42"/>
        <v>0</v>
      </c>
      <c r="W71" s="37">
        <f t="shared" si="43"/>
        <v>0</v>
      </c>
      <c r="X71" s="37">
        <f t="shared" si="44"/>
        <v>0</v>
      </c>
      <c r="Y71" s="35"/>
      <c r="Z71" s="38"/>
    </row>
    <row r="72" spans="14:26" ht="14.25" customHeight="1">
      <c r="N72" s="40" t="str">
        <f t="shared" si="34"/>
        <v>嘉穂</v>
      </c>
      <c r="O72" s="37">
        <f t="shared" si="35"/>
        <v>0.7142074074074073</v>
      </c>
      <c r="P72" s="37">
        <f t="shared" si="36"/>
        <v>0.4124296296296296</v>
      </c>
      <c r="Q72" s="37">
        <f t="shared" si="37"/>
        <v>-0.18106666666666665</v>
      </c>
      <c r="R72" s="37">
        <f t="shared" si="38"/>
        <v>0.7142074074074073</v>
      </c>
      <c r="S72" s="37">
        <f t="shared" si="39"/>
        <v>0.47278518518518514</v>
      </c>
      <c r="T72" s="37">
        <f t="shared" si="40"/>
        <v>0.35207407407407404</v>
      </c>
      <c r="U72" s="37">
        <f t="shared" si="41"/>
        <v>0</v>
      </c>
      <c r="V72" s="37">
        <f t="shared" si="42"/>
        <v>0</v>
      </c>
      <c r="W72" s="37">
        <f t="shared" si="43"/>
        <v>0</v>
      </c>
      <c r="X72" s="37">
        <f t="shared" si="44"/>
        <v>0</v>
      </c>
      <c r="Y72" s="35"/>
      <c r="Z72" s="38"/>
    </row>
    <row r="73" spans="14:26" ht="14.25" customHeight="1">
      <c r="N73" s="40" t="str">
        <f t="shared" si="34"/>
        <v>田川</v>
      </c>
      <c r="O73" s="37">
        <f t="shared" si="35"/>
        <v>1.3392592592592591</v>
      </c>
      <c r="P73" s="37">
        <f t="shared" si="36"/>
        <v>1.4196148148148147</v>
      </c>
      <c r="Q73" s="37">
        <f t="shared" si="37"/>
        <v>0.3883851851851851</v>
      </c>
      <c r="R73" s="37">
        <f t="shared" si="38"/>
        <v>1.2589037037037036</v>
      </c>
      <c r="S73" s="37">
        <f t="shared" si="39"/>
        <v>0.7098074074074073</v>
      </c>
      <c r="T73" s="37">
        <f t="shared" si="40"/>
        <v>0.8705185185185185</v>
      </c>
      <c r="U73" s="37">
        <f t="shared" si="41"/>
        <v>0</v>
      </c>
      <c r="V73" s="37">
        <f t="shared" si="42"/>
        <v>0</v>
      </c>
      <c r="W73" s="37">
        <f t="shared" si="43"/>
        <v>0</v>
      </c>
      <c r="X73" s="37">
        <f t="shared" si="44"/>
        <v>0</v>
      </c>
      <c r="Y73" s="35"/>
      <c r="Z73" s="38"/>
    </row>
    <row r="74" spans="14:26" ht="14.25" customHeight="1">
      <c r="N74" s="40" t="str">
        <f t="shared" si="34"/>
        <v>豊前</v>
      </c>
      <c r="O74" s="37">
        <f t="shared" si="35"/>
        <v>0.6843148148148147</v>
      </c>
      <c r="P74" s="37">
        <f t="shared" si="36"/>
        <v>0.391037037037037</v>
      </c>
      <c r="Q74" s="37">
        <f t="shared" si="37"/>
        <v>0.04887962962962963</v>
      </c>
      <c r="R74" s="37">
        <f t="shared" si="38"/>
        <v>0.6843148148148147</v>
      </c>
      <c r="S74" s="37">
        <f t="shared" si="39"/>
        <v>0.29327777777777775</v>
      </c>
      <c r="T74" s="37">
        <f t="shared" si="40"/>
        <v>0.14663888888888887</v>
      </c>
      <c r="U74" s="37">
        <f t="shared" si="41"/>
        <v>0</v>
      </c>
      <c r="V74" s="37">
        <f t="shared" si="42"/>
        <v>0</v>
      </c>
      <c r="W74" s="37">
        <f t="shared" si="43"/>
        <v>0</v>
      </c>
      <c r="X74" s="37">
        <f t="shared" si="44"/>
        <v>0</v>
      </c>
      <c r="Y74" s="35"/>
      <c r="Z74" s="38"/>
    </row>
    <row r="75" spans="14:26" ht="14.25" customHeight="1">
      <c r="N75" s="40" t="str">
        <f t="shared" si="34"/>
        <v>粕屋</v>
      </c>
      <c r="O75" s="37">
        <f t="shared" si="35"/>
        <v>1.4699277777777777</v>
      </c>
      <c r="P75" s="37">
        <f t="shared" si="36"/>
        <v>1.4699277777777777</v>
      </c>
      <c r="Q75" s="37">
        <f t="shared" si="37"/>
        <v>0.21188148148148145</v>
      </c>
      <c r="R75" s="37">
        <f t="shared" si="38"/>
        <v>0.9799518518518516</v>
      </c>
      <c r="S75" s="37">
        <f t="shared" si="39"/>
        <v>0.9004962962962962</v>
      </c>
      <c r="T75" s="37">
        <f t="shared" si="40"/>
        <v>0.7680703703703702</v>
      </c>
      <c r="U75" s="37">
        <f t="shared" si="41"/>
        <v>0</v>
      </c>
      <c r="V75" s="37">
        <f t="shared" si="42"/>
        <v>0</v>
      </c>
      <c r="W75" s="37">
        <f t="shared" si="43"/>
        <v>0</v>
      </c>
      <c r="X75" s="37">
        <f t="shared" si="44"/>
        <v>0</v>
      </c>
      <c r="Y75" s="35"/>
      <c r="Z75" s="38"/>
    </row>
    <row r="76" spans="14:26" ht="14.25" customHeight="1">
      <c r="N76" s="40" t="str">
        <f t="shared" si="34"/>
        <v>勝山</v>
      </c>
      <c r="O76" s="37">
        <f t="shared" si="35"/>
        <v>2.0471351851851853</v>
      </c>
      <c r="P76" s="37">
        <f t="shared" si="36"/>
        <v>1.9574796296296295</v>
      </c>
      <c r="Q76" s="37">
        <f t="shared" si="37"/>
        <v>0.47816296296296296</v>
      </c>
      <c r="R76" s="37">
        <f t="shared" si="38"/>
        <v>1.464374074074074</v>
      </c>
      <c r="S76" s="37">
        <f t="shared" si="39"/>
        <v>1.2551777777777777</v>
      </c>
      <c r="T76" s="37">
        <f t="shared" si="40"/>
        <v>0.8666703703703703</v>
      </c>
      <c r="U76" s="37">
        <f t="shared" si="41"/>
        <v>0</v>
      </c>
      <c r="V76" s="37">
        <f t="shared" si="42"/>
        <v>0</v>
      </c>
      <c r="W76" s="37">
        <f t="shared" si="43"/>
        <v>0</v>
      </c>
      <c r="X76" s="37">
        <f t="shared" si="44"/>
        <v>0</v>
      </c>
      <c r="Y76" s="35"/>
      <c r="Z76" s="38"/>
    </row>
    <row r="77" spans="14:26" ht="14.25" customHeight="1">
      <c r="N77" s="40" t="str">
        <f t="shared" si="34"/>
        <v>二丈</v>
      </c>
      <c r="O77" s="37">
        <f t="shared" si="35"/>
        <v>0.9115907407407408</v>
      </c>
      <c r="P77" s="37">
        <f t="shared" si="36"/>
        <v>0.6862537037037038</v>
      </c>
      <c r="Q77" s="37">
        <f t="shared" si="37"/>
        <v>-0.22533703703703703</v>
      </c>
      <c r="R77" s="37">
        <f t="shared" si="38"/>
        <v>0.7989222222222222</v>
      </c>
      <c r="S77" s="37">
        <f t="shared" si="39"/>
        <v>0.2970351851851851</v>
      </c>
      <c r="T77" s="37">
        <f t="shared" si="40"/>
        <v>0.17412407407407407</v>
      </c>
      <c r="U77" s="37">
        <f t="shared" si="41"/>
        <v>0</v>
      </c>
      <c r="V77" s="37">
        <f t="shared" si="42"/>
        <v>0</v>
      </c>
      <c r="W77" s="37">
        <f t="shared" si="43"/>
        <v>0</v>
      </c>
      <c r="X77" s="37">
        <f t="shared" si="44"/>
        <v>0</v>
      </c>
      <c r="Y77" s="35"/>
      <c r="Z77" s="38"/>
    </row>
    <row r="78" spans="14:26" ht="14.25" customHeight="1">
      <c r="N78" s="40" t="str">
        <f t="shared" si="34"/>
        <v>北九州</v>
      </c>
      <c r="O78" s="37">
        <f t="shared" si="35"/>
        <v>0.6404703703703704</v>
      </c>
      <c r="P78" s="37">
        <f t="shared" si="36"/>
        <v>0.7456222222222222</v>
      </c>
      <c r="Q78" s="37">
        <f t="shared" si="37"/>
        <v>-0.4206074074074074</v>
      </c>
      <c r="R78" s="37">
        <f t="shared" si="38"/>
        <v>0.6882666666666666</v>
      </c>
      <c r="S78" s="37">
        <f t="shared" si="39"/>
        <v>0.2103037037037037</v>
      </c>
      <c r="T78" s="37">
        <f t="shared" si="40"/>
        <v>0.2103037037037037</v>
      </c>
      <c r="U78" s="37">
        <f t="shared" si="41"/>
        <v>0</v>
      </c>
      <c r="V78" s="37">
        <f t="shared" si="42"/>
        <v>0</v>
      </c>
      <c r="W78" s="37">
        <f t="shared" si="43"/>
        <v>0</v>
      </c>
      <c r="X78" s="37">
        <f t="shared" si="44"/>
        <v>0</v>
      </c>
      <c r="Y78" s="35"/>
      <c r="Z78" s="38"/>
    </row>
    <row r="79" spans="14:26" ht="14.25" customHeight="1">
      <c r="N79" s="40" t="str">
        <f t="shared" si="34"/>
        <v>場所10</v>
      </c>
      <c r="O79" s="37">
        <f t="shared" si="35"/>
        <v>0</v>
      </c>
      <c r="P79" s="37">
        <f t="shared" si="36"/>
        <v>0</v>
      </c>
      <c r="Q79" s="37">
        <f t="shared" si="37"/>
        <v>0</v>
      </c>
      <c r="R79" s="37">
        <f t="shared" si="38"/>
        <v>0</v>
      </c>
      <c r="S79" s="37">
        <f t="shared" si="39"/>
        <v>0</v>
      </c>
      <c r="T79" s="37">
        <f t="shared" si="40"/>
        <v>0</v>
      </c>
      <c r="U79" s="37">
        <f t="shared" si="41"/>
        <v>0</v>
      </c>
      <c r="V79" s="37">
        <f t="shared" si="42"/>
        <v>0</v>
      </c>
      <c r="W79" s="37">
        <f t="shared" si="43"/>
        <v>0</v>
      </c>
      <c r="X79" s="37">
        <f t="shared" si="44"/>
        <v>0</v>
      </c>
      <c r="Y79" s="35"/>
      <c r="Z79" s="38"/>
    </row>
    <row r="80" spans="14:26" ht="14.25" customHeight="1">
      <c r="N80" s="40" t="str">
        <f t="shared" si="34"/>
        <v>場所11</v>
      </c>
      <c r="O80" s="37">
        <f t="shared" si="35"/>
        <v>0</v>
      </c>
      <c r="P80" s="37">
        <f t="shared" si="36"/>
        <v>0</v>
      </c>
      <c r="Q80" s="37">
        <f t="shared" si="37"/>
        <v>0</v>
      </c>
      <c r="R80" s="37">
        <f t="shared" si="38"/>
        <v>0</v>
      </c>
      <c r="S80" s="37">
        <f t="shared" si="39"/>
        <v>0</v>
      </c>
      <c r="T80" s="37">
        <f t="shared" si="40"/>
        <v>0</v>
      </c>
      <c r="U80" s="37">
        <f t="shared" si="41"/>
        <v>0</v>
      </c>
      <c r="V80" s="37">
        <f t="shared" si="42"/>
        <v>0</v>
      </c>
      <c r="W80" s="37">
        <f t="shared" si="43"/>
        <v>0</v>
      </c>
      <c r="X80" s="37">
        <f t="shared" si="44"/>
        <v>0</v>
      </c>
      <c r="Y80" s="35"/>
      <c r="Z80" s="38"/>
    </row>
    <row r="81" spans="14:26" ht="14.25" customHeight="1">
      <c r="N81" s="40" t="str">
        <f t="shared" si="34"/>
        <v>場所12</v>
      </c>
      <c r="O81" s="37">
        <f t="shared" si="35"/>
        <v>0</v>
      </c>
      <c r="P81" s="37">
        <f t="shared" si="36"/>
        <v>0</v>
      </c>
      <c r="Q81" s="37">
        <f t="shared" si="37"/>
        <v>0</v>
      </c>
      <c r="R81" s="37">
        <f t="shared" si="38"/>
        <v>0</v>
      </c>
      <c r="S81" s="37">
        <f t="shared" si="39"/>
        <v>0</v>
      </c>
      <c r="T81" s="37">
        <f t="shared" si="40"/>
        <v>0</v>
      </c>
      <c r="U81" s="37">
        <f t="shared" si="41"/>
        <v>0</v>
      </c>
      <c r="V81" s="37">
        <f t="shared" si="42"/>
        <v>0</v>
      </c>
      <c r="W81" s="37">
        <f t="shared" si="43"/>
        <v>0</v>
      </c>
      <c r="X81" s="37">
        <f t="shared" si="44"/>
        <v>0</v>
      </c>
      <c r="Y81" s="35"/>
      <c r="Z81" s="38"/>
    </row>
    <row r="82" spans="14:26" ht="14.25" customHeight="1">
      <c r="N82" s="40" t="str">
        <f t="shared" si="34"/>
        <v>場所13</v>
      </c>
      <c r="O82" s="37">
        <f t="shared" si="35"/>
        <v>0</v>
      </c>
      <c r="P82" s="37">
        <f t="shared" si="36"/>
        <v>0</v>
      </c>
      <c r="Q82" s="37">
        <f t="shared" si="37"/>
        <v>0</v>
      </c>
      <c r="R82" s="37">
        <f t="shared" si="38"/>
        <v>0</v>
      </c>
      <c r="S82" s="37">
        <f t="shared" si="39"/>
        <v>0</v>
      </c>
      <c r="T82" s="37">
        <f t="shared" si="40"/>
        <v>0</v>
      </c>
      <c r="U82" s="37">
        <f t="shared" si="41"/>
        <v>0</v>
      </c>
      <c r="V82" s="37">
        <f t="shared" si="42"/>
        <v>0</v>
      </c>
      <c r="W82" s="37">
        <f t="shared" si="43"/>
        <v>0</v>
      </c>
      <c r="X82" s="37">
        <f t="shared" si="44"/>
        <v>0</v>
      </c>
      <c r="Y82" s="35"/>
      <c r="Z82" s="38"/>
    </row>
    <row r="83" spans="14:26" ht="14.25" customHeight="1">
      <c r="N83" s="40" t="str">
        <f t="shared" si="34"/>
        <v>場所14</v>
      </c>
      <c r="O83" s="37">
        <f t="shared" si="35"/>
        <v>0</v>
      </c>
      <c r="P83" s="37">
        <f t="shared" si="36"/>
        <v>0</v>
      </c>
      <c r="Q83" s="37">
        <f t="shared" si="37"/>
        <v>0</v>
      </c>
      <c r="R83" s="37">
        <f t="shared" si="38"/>
        <v>0</v>
      </c>
      <c r="S83" s="37">
        <f t="shared" si="39"/>
        <v>0</v>
      </c>
      <c r="T83" s="37">
        <f t="shared" si="40"/>
        <v>0</v>
      </c>
      <c r="U83" s="37">
        <f t="shared" si="41"/>
        <v>0</v>
      </c>
      <c r="V83" s="37">
        <f t="shared" si="42"/>
        <v>0</v>
      </c>
      <c r="W83" s="37">
        <f t="shared" si="43"/>
        <v>0</v>
      </c>
      <c r="X83" s="37">
        <f t="shared" si="44"/>
        <v>0</v>
      </c>
      <c r="Y83" s="35"/>
      <c r="Z83" s="38"/>
    </row>
    <row r="84" spans="14:26" ht="14.25" customHeight="1">
      <c r="N84" s="40" t="str">
        <f t="shared" si="34"/>
        <v>場所15</v>
      </c>
      <c r="O84" s="37">
        <f t="shared" si="35"/>
        <v>0</v>
      </c>
      <c r="P84" s="37">
        <f t="shared" si="36"/>
        <v>0</v>
      </c>
      <c r="Q84" s="37">
        <f t="shared" si="37"/>
        <v>0</v>
      </c>
      <c r="R84" s="37">
        <f t="shared" si="38"/>
        <v>0</v>
      </c>
      <c r="S84" s="37">
        <f t="shared" si="39"/>
        <v>0</v>
      </c>
      <c r="T84" s="37">
        <f t="shared" si="40"/>
        <v>0</v>
      </c>
      <c r="U84" s="37">
        <f t="shared" si="41"/>
        <v>0</v>
      </c>
      <c r="V84" s="37">
        <f t="shared" si="42"/>
        <v>0</v>
      </c>
      <c r="W84" s="37">
        <f t="shared" si="43"/>
        <v>0</v>
      </c>
      <c r="X84" s="37">
        <f t="shared" si="44"/>
        <v>0</v>
      </c>
      <c r="Y84" s="35"/>
      <c r="Z84" s="38"/>
    </row>
    <row r="85" spans="14:26" ht="14.25" customHeight="1">
      <c r="N85" s="33" t="s">
        <v>47</v>
      </c>
      <c r="O85" s="37">
        <f aca="true" t="shared" si="45" ref="O85:X85">SUM(O70:O84)-2*$C$26*$M$22*C22</f>
        <v>0.3853796296296288</v>
      </c>
      <c r="P85" s="37">
        <f t="shared" si="45"/>
        <v>0.4430796296296311</v>
      </c>
      <c r="Q85" s="37">
        <f t="shared" si="45"/>
        <v>0.35118888888888866</v>
      </c>
      <c r="R85" s="37">
        <f t="shared" si="45"/>
        <v>0.21331111111111056</v>
      </c>
      <c r="S85" s="37">
        <f t="shared" si="45"/>
        <v>0.3053148148148166</v>
      </c>
      <c r="T85" s="37">
        <f t="shared" si="45"/>
        <v>0.27792962962962964</v>
      </c>
      <c r="U85" s="37">
        <f t="shared" si="45"/>
        <v>0</v>
      </c>
      <c r="V85" s="37">
        <f t="shared" si="45"/>
        <v>0</v>
      </c>
      <c r="W85" s="37">
        <f t="shared" si="45"/>
        <v>0</v>
      </c>
      <c r="X85" s="37">
        <f t="shared" si="45"/>
        <v>0</v>
      </c>
      <c r="Y85" s="37">
        <f>SUM(O85:X85)</f>
        <v>1.9762037037037055</v>
      </c>
      <c r="Z85" s="38"/>
    </row>
    <row r="86" spans="14:26" ht="14.25" customHeight="1">
      <c r="N86" s="33" t="s">
        <v>53</v>
      </c>
      <c r="O86" s="37">
        <f aca="true" t="shared" si="46" ref="O86:X86">O85^2</f>
        <v>0.14851745893346988</v>
      </c>
      <c r="P86" s="37">
        <f t="shared" si="46"/>
        <v>0.19631955819273106</v>
      </c>
      <c r="Q86" s="37">
        <f t="shared" si="46"/>
        <v>0.12333363567901219</v>
      </c>
      <c r="R86" s="37">
        <f t="shared" si="46"/>
        <v>0.04550163012345656</v>
      </c>
      <c r="S86" s="37">
        <f t="shared" si="46"/>
        <v>0.09321713614540575</v>
      </c>
      <c r="T86" s="37">
        <f t="shared" si="46"/>
        <v>0.0772448790260631</v>
      </c>
      <c r="U86" s="37">
        <f t="shared" si="46"/>
        <v>0</v>
      </c>
      <c r="V86" s="37">
        <f t="shared" si="46"/>
        <v>0</v>
      </c>
      <c r="W86" s="37">
        <f t="shared" si="46"/>
        <v>0</v>
      </c>
      <c r="X86" s="37">
        <f t="shared" si="46"/>
        <v>0</v>
      </c>
      <c r="Y86" s="37">
        <f>SUM(O86:X86)</f>
        <v>0.6841342981001386</v>
      </c>
      <c r="Z86" s="38"/>
    </row>
    <row r="87" spans="14:26" ht="14.25" customHeight="1">
      <c r="N87" s="39"/>
      <c r="O87" s="35"/>
      <c r="P87" s="35"/>
      <c r="Q87" s="35"/>
      <c r="R87" s="35"/>
      <c r="S87" s="35"/>
      <c r="T87" s="35"/>
      <c r="U87" s="35"/>
      <c r="V87" s="35"/>
      <c r="W87" s="34" t="s">
        <v>54</v>
      </c>
      <c r="X87" s="35"/>
      <c r="Y87" s="37">
        <f>($C$26*$M$22^2-$O$66)</f>
        <v>-0.3293672839506181</v>
      </c>
      <c r="Z87" s="38"/>
    </row>
    <row r="88" spans="14:26" ht="14.25" customHeight="1">
      <c r="N88" s="41"/>
      <c r="O88" s="42"/>
      <c r="P88" s="42"/>
      <c r="Q88" s="42"/>
      <c r="R88" s="42"/>
      <c r="S88" s="42"/>
      <c r="T88" s="42"/>
      <c r="U88" s="42"/>
      <c r="V88" s="42"/>
      <c r="W88" s="43" t="s">
        <v>48</v>
      </c>
      <c r="X88" s="42"/>
      <c r="Y88" s="44">
        <f>(Y86+Y85*2*Y87+E26*Y87^2)/(Y66/E26)</f>
        <v>0.10091303325402977</v>
      </c>
      <c r="Z88" s="45"/>
    </row>
  </sheetData>
  <printOptions/>
  <pageMargins left="0.75" right="0.75" top="1" bottom="1" header="0.512" footer="0.512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いせ</cp:lastModifiedBy>
  <dcterms:created xsi:type="dcterms:W3CDTF">2008-07-17T22:43:23Z</dcterms:created>
  <dcterms:modified xsi:type="dcterms:W3CDTF">2008-11-09T22:29:43Z</dcterms:modified>
  <cp:category/>
  <cp:version/>
  <cp:contentType/>
  <cp:contentStatus/>
</cp:coreProperties>
</file>